
<file path=[Content_Types].xml><?xml version="1.0" encoding="utf-8"?>
<Types xmlns="http://schemas.openxmlformats.org/package/2006/content-types"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393"/>
  <workbookPr defaultThemeVersion="166925"/>
  <mc:AlternateContent xmlns:mc="http://schemas.openxmlformats.org/markup-compatibility/2006">
    <mc:Choice Requires="x15">
      <x15ac:absPath xmlns:x15ac="http://schemas.microsoft.com/office/spreadsheetml/2010/11/ac" url="F:\GitHub\ML-MD-Separations\data\generated\"/>
    </mc:Choice>
  </mc:AlternateContent>
  <xr:revisionPtr revIDLastSave="0" documentId="13_ncr:1_{50B77E32-3C8F-4943-A1BA-C0C64A5FBF8E}" xr6:coauthVersionLast="36" xr6:coauthVersionMax="47" xr10:uidLastSave="{00000000-0000-0000-0000-000000000000}"/>
  <bookViews>
    <workbookView xWindow="1185" yWindow="495" windowWidth="27405" windowHeight="16020" xr2:uid="{B5219E7A-11B1-C848-9EBC-E61AB921FC6E}"/>
  </bookViews>
  <sheets>
    <sheet name="Md_analysis" sheetId="21" r:id="rId1"/>
    <sheet name="more-info" sheetId="16" r:id="rId2"/>
    <sheet name="Sheet1" sheetId="22" r:id="rId3"/>
    <sheet name="DATA" sheetId="9" r:id="rId4"/>
    <sheet name="simulations" sheetId="20" r:id="rId5"/>
    <sheet name="REF01" sheetId="1" r:id="rId6"/>
    <sheet name="REF02" sheetId="2" r:id="rId7"/>
    <sheet name="REF03" sheetId="3" r:id="rId8"/>
    <sheet name="REF04" sheetId="4" r:id="rId9"/>
    <sheet name="REF05" sheetId="5" r:id="rId10"/>
    <sheet name="REF06" sheetId="6" r:id="rId11"/>
    <sheet name="REF07" sheetId="7" r:id="rId12"/>
    <sheet name="REF08" sheetId="8" r:id="rId13"/>
    <sheet name="REF09" sheetId="10" r:id="rId14"/>
    <sheet name="REF10" sheetId="11" r:id="rId15"/>
    <sheet name="REF_check_ possibility" sheetId="12" r:id="rId16"/>
    <sheet name="moleculesCNT" sheetId="19" r:id="rId17"/>
    <sheet name="amberToLJ" sheetId="17" r:id="rId18"/>
    <sheet name="Teslim_MD" sheetId="13" r:id="rId19"/>
    <sheet name="HK_MD_ref10" sheetId="15" r:id="rId20"/>
    <sheet name="HK_MD_ref_7" sheetId="18" r:id="rId21"/>
    <sheet name="example_watar_uptake(mattew)" sheetId="14" r:id="rId22"/>
  </sheets>
  <definedNames>
    <definedName name="solver_adj" localSheetId="16" hidden="1">moleculesCNT!$D$5</definedName>
    <definedName name="solver_adj" localSheetId="1" hidden="1">'more-info'!$G$19</definedName>
    <definedName name="solver_cvg" localSheetId="16" hidden="1">0.0001</definedName>
    <definedName name="solver_cvg" localSheetId="1" hidden="1">0.0001</definedName>
    <definedName name="solver_drv" localSheetId="16" hidden="1">1</definedName>
    <definedName name="solver_drv" localSheetId="1" hidden="1">1</definedName>
    <definedName name="solver_eng" localSheetId="16" hidden="1">1</definedName>
    <definedName name="solver_eng" localSheetId="1" hidden="1">1</definedName>
    <definedName name="solver_itr" localSheetId="16" hidden="1">2147483647</definedName>
    <definedName name="solver_itr" localSheetId="1" hidden="1">2147483647</definedName>
    <definedName name="solver_lin" localSheetId="16" hidden="1">2</definedName>
    <definedName name="solver_lin" localSheetId="1" hidden="1">2</definedName>
    <definedName name="solver_mip" localSheetId="16" hidden="1">2147483647</definedName>
    <definedName name="solver_mip" localSheetId="1" hidden="1">2147483647</definedName>
    <definedName name="solver_mni" localSheetId="16" hidden="1">30</definedName>
    <definedName name="solver_mni" localSheetId="1" hidden="1">30</definedName>
    <definedName name="solver_mrt" localSheetId="16" hidden="1">0.075</definedName>
    <definedName name="solver_mrt" localSheetId="1" hidden="1">0.075</definedName>
    <definedName name="solver_msl" localSheetId="16" hidden="1">2</definedName>
    <definedName name="solver_msl" localSheetId="1" hidden="1">2</definedName>
    <definedName name="solver_neg" localSheetId="16" hidden="1">1</definedName>
    <definedName name="solver_neg" localSheetId="1" hidden="1">1</definedName>
    <definedName name="solver_nod" localSheetId="16" hidden="1">2147483647</definedName>
    <definedName name="solver_nod" localSheetId="1" hidden="1">2147483647</definedName>
    <definedName name="solver_num" localSheetId="16" hidden="1">0</definedName>
    <definedName name="solver_num" localSheetId="1" hidden="1">0</definedName>
    <definedName name="solver_opt" localSheetId="16" hidden="1">moleculesCNT!$I$15</definedName>
    <definedName name="solver_opt" localSheetId="1" hidden="1">'more-info'!$N$19</definedName>
    <definedName name="solver_pre" localSheetId="16" hidden="1">0.000001</definedName>
    <definedName name="solver_pre" localSheetId="1" hidden="1">0.000001</definedName>
    <definedName name="solver_rbv" localSheetId="16" hidden="1">1</definedName>
    <definedName name="solver_rbv" localSheetId="1" hidden="1">1</definedName>
    <definedName name="solver_rlx" localSheetId="16" hidden="1">2</definedName>
    <definedName name="solver_rlx" localSheetId="1" hidden="1">2</definedName>
    <definedName name="solver_rsd" localSheetId="16" hidden="1">0</definedName>
    <definedName name="solver_rsd" localSheetId="1" hidden="1">0</definedName>
    <definedName name="solver_scl" localSheetId="16" hidden="1">1</definedName>
    <definedName name="solver_scl" localSheetId="1" hidden="1">1</definedName>
    <definedName name="solver_sho" localSheetId="16" hidden="1">2</definedName>
    <definedName name="solver_sho" localSheetId="1" hidden="1">2</definedName>
    <definedName name="solver_ssz" localSheetId="16" hidden="1">100</definedName>
    <definedName name="solver_ssz" localSheetId="1" hidden="1">100</definedName>
    <definedName name="solver_tim" localSheetId="16" hidden="1">2147483647</definedName>
    <definedName name="solver_tim" localSheetId="1" hidden="1">2147483647</definedName>
    <definedName name="solver_tol" localSheetId="16" hidden="1">0.01</definedName>
    <definedName name="solver_tol" localSheetId="1" hidden="1">0.01</definedName>
    <definedName name="solver_typ" localSheetId="16" hidden="1">3</definedName>
    <definedName name="solver_typ" localSheetId="1" hidden="1">3</definedName>
    <definedName name="solver_val" localSheetId="16" hidden="1">17</definedName>
    <definedName name="solver_val" localSheetId="1" hidden="1">6</definedName>
    <definedName name="solver_ver" localSheetId="16" hidden="1">2</definedName>
    <definedName name="solver_ver" localSheetId="1" hidden="1">2</definedName>
  </definedNames>
  <calcPr calcId="191028" iterateDelta="1E-4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W73" i="21" l="1"/>
  <c r="W74" i="21"/>
  <c r="W75" i="21"/>
  <c r="W76" i="21"/>
  <c r="W77" i="21"/>
  <c r="W78" i="21"/>
  <c r="W79" i="21"/>
  <c r="W80" i="21"/>
  <c r="W81" i="21"/>
  <c r="W72" i="21"/>
  <c r="U73" i="21"/>
  <c r="U74" i="21"/>
  <c r="U75" i="21"/>
  <c r="U76" i="21"/>
  <c r="U77" i="21"/>
  <c r="U78" i="21"/>
  <c r="U79" i="21"/>
  <c r="U80" i="21"/>
  <c r="U81" i="21"/>
  <c r="U72" i="21"/>
  <c r="N18" i="19"/>
  <c r="N37" i="16"/>
  <c r="W52" i="21"/>
  <c r="W53" i="21"/>
  <c r="W54" i="21"/>
  <c r="W55" i="21"/>
  <c r="W56" i="21"/>
  <c r="W57" i="21"/>
  <c r="W58" i="21"/>
  <c r="W59" i="21"/>
  <c r="W60" i="21"/>
  <c r="W61" i="21"/>
  <c r="W62" i="21"/>
  <c r="W63" i="21"/>
  <c r="W64" i="21"/>
  <c r="W65" i="21"/>
  <c r="W66" i="21"/>
  <c r="W67" i="21"/>
  <c r="W68" i="21"/>
  <c r="W69" i="21"/>
  <c r="W70" i="21"/>
  <c r="W71" i="21"/>
  <c r="W2" i="21"/>
  <c r="W3" i="21"/>
  <c r="W4" i="21"/>
  <c r="W5" i="21"/>
  <c r="W6" i="21"/>
  <c r="W7" i="21"/>
  <c r="W8" i="21"/>
  <c r="W9" i="21"/>
  <c r="W10" i="21"/>
  <c r="W11" i="21"/>
  <c r="W12" i="21"/>
  <c r="W13" i="21"/>
  <c r="W14" i="21"/>
  <c r="W15" i="21"/>
  <c r="W16" i="21"/>
  <c r="W17" i="21"/>
  <c r="W18" i="21"/>
  <c r="W19" i="21"/>
  <c r="W20" i="21"/>
  <c r="W21" i="21"/>
  <c r="W22" i="21"/>
  <c r="W23" i="21"/>
  <c r="W24" i="21"/>
  <c r="W25" i="21"/>
  <c r="W26" i="21"/>
  <c r="W27" i="21"/>
  <c r="W28" i="21"/>
  <c r="W29" i="21"/>
  <c r="W30" i="21"/>
  <c r="W31" i="21"/>
  <c r="W32" i="21"/>
  <c r="W33" i="21"/>
  <c r="W34" i="21"/>
  <c r="W35" i="21"/>
  <c r="W36" i="21"/>
  <c r="W37" i="21"/>
  <c r="W38" i="21"/>
  <c r="W39" i="21"/>
  <c r="W40" i="21"/>
  <c r="W41" i="21"/>
  <c r="W42" i="21"/>
  <c r="W43" i="21"/>
  <c r="W44" i="21"/>
  <c r="W45" i="21"/>
  <c r="W46" i="21"/>
  <c r="W47" i="21"/>
  <c r="W48" i="21"/>
  <c r="W49" i="21"/>
  <c r="W50" i="21"/>
  <c r="W51" i="21"/>
  <c r="U2" i="21"/>
  <c r="U3" i="21"/>
  <c r="U4" i="21"/>
  <c r="U5" i="21"/>
  <c r="U6" i="21"/>
  <c r="U7" i="21"/>
  <c r="U8" i="21"/>
  <c r="U9" i="21"/>
  <c r="U10" i="21"/>
  <c r="U11" i="21"/>
  <c r="U12" i="21"/>
  <c r="U13" i="21"/>
  <c r="U14" i="21"/>
  <c r="U15" i="21"/>
  <c r="U16" i="21"/>
  <c r="U17" i="21"/>
  <c r="U18" i="21"/>
  <c r="U19" i="21"/>
  <c r="U20" i="21"/>
  <c r="U21" i="21"/>
  <c r="U22" i="21"/>
  <c r="U23" i="21"/>
  <c r="U24" i="21"/>
  <c r="U25" i="21"/>
  <c r="U26" i="21"/>
  <c r="U27" i="21"/>
  <c r="U28" i="21"/>
  <c r="U29" i="21"/>
  <c r="U30" i="21"/>
  <c r="U31" i="21"/>
  <c r="U32" i="21"/>
  <c r="U33" i="21"/>
  <c r="U34" i="21"/>
  <c r="U35" i="21"/>
  <c r="U36" i="21"/>
  <c r="U37" i="21"/>
  <c r="U38" i="21"/>
  <c r="U39" i="21"/>
  <c r="U40" i="21"/>
  <c r="U41" i="21"/>
  <c r="U42" i="21"/>
  <c r="U43" i="21"/>
  <c r="U44" i="21"/>
  <c r="U45" i="21"/>
  <c r="U46" i="21"/>
  <c r="U47" i="21"/>
  <c r="U48" i="21"/>
  <c r="U49" i="21"/>
  <c r="U50" i="21"/>
  <c r="U51" i="21"/>
  <c r="U52" i="21"/>
  <c r="U53" i="21"/>
  <c r="U54" i="21"/>
  <c r="U55" i="21"/>
  <c r="U56" i="21"/>
  <c r="U57" i="21"/>
  <c r="U58" i="21"/>
  <c r="U59" i="21"/>
  <c r="U60" i="21"/>
  <c r="U61" i="21"/>
  <c r="U62" i="21"/>
  <c r="U63" i="21"/>
  <c r="U64" i="21"/>
  <c r="U65" i="21"/>
  <c r="U66" i="21"/>
  <c r="U67" i="21"/>
  <c r="U68" i="21"/>
  <c r="U69" i="21"/>
  <c r="U70" i="21"/>
  <c r="U71" i="21"/>
  <c r="J19" i="9"/>
  <c r="J18" i="9"/>
  <c r="N30" i="16"/>
  <c r="N31" i="16"/>
  <c r="N32" i="16"/>
  <c r="N33" i="16"/>
  <c r="D54" i="5"/>
  <c r="D53" i="5"/>
  <c r="D52" i="5"/>
  <c r="H27" i="4"/>
  <c r="H26" i="4"/>
  <c r="G53" i="19"/>
  <c r="I9" i="19"/>
  <c r="P8" i="13"/>
  <c r="O7" i="19"/>
  <c r="E47" i="19"/>
  <c r="D47" i="19"/>
  <c r="E28" i="19"/>
  <c r="D28" i="19"/>
  <c r="G34" i="19" s="1"/>
  <c r="G50" i="19"/>
  <c r="G51" i="19" s="1"/>
  <c r="G31" i="19"/>
  <c r="G32" i="19" s="1"/>
  <c r="G35" i="19" s="1"/>
  <c r="I10" i="19"/>
  <c r="I15" i="19" s="1"/>
  <c r="G17" i="16"/>
  <c r="E17" i="16"/>
  <c r="N17" i="16" s="1"/>
  <c r="N18" i="16"/>
  <c r="N19" i="16"/>
  <c r="D18" i="14"/>
  <c r="N16" i="16"/>
  <c r="N6" i="16"/>
  <c r="N9" i="16"/>
  <c r="N22" i="16"/>
  <c r="N15" i="16"/>
  <c r="N36" i="16"/>
  <c r="G54" i="19" l="1"/>
  <c r="P32" i="17"/>
  <c r="P38" i="17"/>
  <c r="P37" i="17"/>
  <c r="P36" i="17"/>
  <c r="P35" i="17"/>
  <c r="P33" i="17"/>
  <c r="P34" i="17"/>
  <c r="Q32" i="17"/>
  <c r="F5" i="17"/>
  <c r="N40" i="16"/>
  <c r="N39" i="16"/>
  <c r="N38" i="16"/>
  <c r="N23" i="16"/>
  <c r="N24" i="16"/>
  <c r="N25" i="16"/>
  <c r="N26" i="16"/>
  <c r="N27" i="16"/>
  <c r="E6" i="16"/>
  <c r="N11" i="16"/>
  <c r="N10" i="16"/>
  <c r="N14" i="16"/>
  <c r="N13" i="16"/>
  <c r="D18" i="9"/>
  <c r="K4" i="7"/>
</calcChain>
</file>

<file path=xl/sharedStrings.xml><?xml version="1.0" encoding="utf-8"?>
<sst xmlns="http://schemas.openxmlformats.org/spreadsheetml/2006/main" count="1698" uniqueCount="625">
  <si>
    <t>#</t>
  </si>
  <si>
    <t>Name of the polymer</t>
  </si>
  <si>
    <t>CounterIon</t>
  </si>
  <si>
    <t>Co-Ion</t>
  </si>
  <si>
    <t>salt</t>
  </si>
  <si>
    <t>Water-per-ion</t>
  </si>
  <si>
    <t>concentration of salt (M)</t>
  </si>
  <si>
    <t>gr_minima (Ion_H2O)</t>
  </si>
  <si>
    <t>gr_peak_position (Ion_H2O)</t>
  </si>
  <si>
    <t>gr_peak_height (Ion_H2O)</t>
  </si>
  <si>
    <t>Nr_(Ion_H2O)</t>
  </si>
  <si>
    <t>gr_minima (CG_H2O)</t>
  </si>
  <si>
    <t>gr_peak_position (CG_H2O)</t>
  </si>
  <si>
    <t>gr_peak_hight (CG_H2O)</t>
  </si>
  <si>
    <t>Nr_(CG_H2O)</t>
  </si>
  <si>
    <t>gr_minima (CG_Ion)</t>
  </si>
  <si>
    <t>gr_peak_position (CG_Ion)</t>
  </si>
  <si>
    <t>gr_peak_height (CG_Ion)</t>
  </si>
  <si>
    <t>Nr_(CG_Ion)</t>
  </si>
  <si>
    <t>Experimental activity co.</t>
  </si>
  <si>
    <t>Diff_coeff (Oxy in H2O), A^2/ps</t>
  </si>
  <si>
    <t>Diff_Oxy/D_H20_inf</t>
  </si>
  <si>
    <t>Diff_coeff (Counterion), A^2/ps</t>
  </si>
  <si>
    <t>Diff_CounterIon/D_H20_inf</t>
  </si>
  <si>
    <t>I-</t>
  </si>
  <si>
    <t>K+</t>
  </si>
  <si>
    <t>KI</t>
  </si>
  <si>
    <t>4.45​</t>
  </si>
  <si>
    <t>3.65​</t>
  </si>
  <si>
    <t>6.5​</t>
  </si>
  <si>
    <t>4.7​</t>
  </si>
  <si>
    <t>3.55​</t>
  </si>
  <si>
    <t>6.25​</t>
  </si>
  <si>
    <t>4.15​</t>
  </si>
  <si>
    <t>5.6​</t>
  </si>
  <si>
    <t>1.9​</t>
  </si>
  <si>
    <t>-</t>
  </si>
  <si>
    <t>5.5​</t>
  </si>
  <si>
    <t>2.3​</t>
  </si>
  <si>
    <t>6.1​</t>
  </si>
  <si>
    <t>6.15​</t>
  </si>
  <si>
    <t>5.8​</t>
  </si>
  <si>
    <t>6.3​</t>
  </si>
  <si>
    <t>4.6​</t>
  </si>
  <si>
    <t>5​</t>
  </si>
  <si>
    <t>2.0​</t>
  </si>
  <si>
    <t>6.2​</t>
  </si>
  <si>
    <t>1.8​</t>
  </si>
  <si>
    <t>4.5​</t>
  </si>
  <si>
    <t>2.2​</t>
  </si>
  <si>
    <t>6.0​</t>
  </si>
  <si>
    <t>5.0​</t>
  </si>
  <si>
    <t>1.5​</t>
  </si>
  <si>
    <t>3​</t>
  </si>
  <si>
    <t>5.1​</t>
  </si>
  <si>
    <t>2.5​</t>
  </si>
  <si>
    <t>Na+</t>
  </si>
  <si>
    <t>Cl-</t>
  </si>
  <si>
    <t>NaCl</t>
  </si>
  <si>
    <t>3.17​</t>
  </si>
  <si>
    <t>2.35​</t>
  </si>
  <si>
    <t>5.44​</t>
  </si>
  <si>
    <t>2.75​</t>
  </si>
  <si>
    <t>3.05​</t>
  </si>
  <si>
    <t>0.13​</t>
  </si>
  <si>
    <t>1.83​</t>
  </si>
  <si>
    <t>3.06​</t>
  </si>
  <si>
    <t>3.15​</t>
  </si>
  <si>
    <t>1.81​</t>
  </si>
  <si>
    <t>3.16​</t>
  </si>
  <si>
    <t>8.41​</t>
  </si>
  <si>
    <t>5.33​</t>
  </si>
  <si>
    <t>3.40​</t>
  </si>
  <si>
    <t>1.79​</t>
  </si>
  <si>
    <t>1.75​</t>
  </si>
  <si>
    <t>0.25​</t>
  </si>
  <si>
    <t>8.55​</t>
  </si>
  <si>
    <t>5.38​</t>
  </si>
  <si>
    <t>3.37​</t>
  </si>
  <si>
    <t>2.76​</t>
  </si>
  <si>
    <t>2.98​</t>
  </si>
  <si>
    <t>6.71​</t>
  </si>
  <si>
    <t>2.36​</t>
  </si>
  <si>
    <t>5.31​</t>
  </si>
  <si>
    <t>1.80​</t>
  </si>
  <si>
    <t>3.07​</t>
  </si>
  <si>
    <t>7.13​</t>
  </si>
  <si>
    <t>0.16​</t>
  </si>
  <si>
    <t>8.45​</t>
  </si>
  <si>
    <t>5.32​</t>
  </si>
  <si>
    <t>3.42​</t>
  </si>
  <si>
    <t>3.08​</t>
  </si>
  <si>
    <t>6.57​</t>
  </si>
  <si>
    <t>0.17​</t>
  </si>
  <si>
    <t>8.23​</t>
  </si>
  <si>
    <t>5.29​</t>
  </si>
  <si>
    <t>3.45​</t>
  </si>
  <si>
    <t>6.98​</t>
  </si>
  <si>
    <t>4.44​</t>
  </si>
  <si>
    <t>3.64​</t>
  </si>
  <si>
    <t>5.93​</t>
  </si>
  <si>
    <t>4.18​</t>
  </si>
  <si>
    <t>2.17​</t>
  </si>
  <si>
    <t>6.24​</t>
  </si>
  <si>
    <t>4.16​</t>
  </si>
  <si>
    <t>4.81​</t>
  </si>
  <si>
    <t>5.54​</t>
  </si>
  <si>
    <t>3.94​</t>
  </si>
  <si>
    <t>5.52​</t>
  </si>
  <si>
    <t>1.67​</t>
  </si>
  <si>
    <t>4.39​</t>
  </si>
  <si>
    <t>6.26​</t>
  </si>
  <si>
    <t>5.18​</t>
  </si>
  <si>
    <t>2.00​</t>
  </si>
  <si>
    <t>5.80​</t>
  </si>
  <si>
    <t>3.95​</t>
  </si>
  <si>
    <t>5.50​</t>
  </si>
  <si>
    <t>1.85​</t>
  </si>
  <si>
    <t>4.73​</t>
  </si>
  <si>
    <t>6.06​</t>
  </si>
  <si>
    <t>4.71​</t>
  </si>
  <si>
    <t>1.99​</t>
  </si>
  <si>
    <t>4.36​</t>
  </si>
  <si>
    <t>3.66​</t>
  </si>
  <si>
    <t>5.65​</t>
  </si>
  <si>
    <t>3.96​</t>
  </si>
  <si>
    <t>5.41​</t>
  </si>
  <si>
    <t>3.78​</t>
  </si>
  <si>
    <t>2.44​</t>
  </si>
  <si>
    <r>
      <t>AR103</t>
    </r>
    <r>
      <rPr>
        <sz val="12"/>
        <color rgb="FF000000"/>
        <rFont val="Calibri"/>
        <charset val="1"/>
      </rPr>
      <t>​</t>
    </r>
  </si>
  <si>
    <t>NaCl​</t>
  </si>
  <si>
    <t>3.85​</t>
  </si>
  <si>
    <t>7.5​</t>
  </si>
  <si>
    <t>7​</t>
  </si>
  <si>
    <t>5.85​</t>
  </si>
  <si>
    <t>2.1​</t>
  </si>
  <si>
    <t>16​</t>
  </si>
  <si>
    <t>5.95​</t>
  </si>
  <si>
    <t>4.85​</t>
  </si>
  <si>
    <t>AR103​</t>
  </si>
  <si>
    <r>
      <t>NaCl</t>
    </r>
    <r>
      <rPr>
        <sz val="12"/>
        <color rgb="FF000000"/>
        <rFont val="Calibri"/>
        <charset val="1"/>
      </rPr>
      <t>​</t>
    </r>
  </si>
  <si>
    <t>0.03​</t>
  </si>
  <si>
    <t>7.4​</t>
  </si>
  <si>
    <t>17​</t>
  </si>
  <si>
    <t>2.4​</t>
  </si>
  <si>
    <t>1.3​</t>
  </si>
  <si>
    <t>0.1​</t>
  </si>
  <si>
    <t>6.05​</t>
  </si>
  <si>
    <t>1.4​</t>
  </si>
  <si>
    <t>0.3​</t>
  </si>
  <si>
    <t>7.3​</t>
  </si>
  <si>
    <t>1​</t>
  </si>
  <si>
    <t>6.7​</t>
  </si>
  <si>
    <t>15​</t>
  </si>
  <si>
    <r>
      <t>AR204</t>
    </r>
    <r>
      <rPr>
        <sz val="12"/>
        <color rgb="FF000000"/>
        <rFont val="Calibri"/>
        <charset val="1"/>
      </rPr>
      <t>​</t>
    </r>
  </si>
  <si>
    <t>6.8​</t>
  </si>
  <si>
    <t>19​</t>
  </si>
  <si>
    <t>1.0​</t>
  </si>
  <si>
    <t>AR204</t>
  </si>
  <si>
    <t>4.35​</t>
  </si>
  <si>
    <t>1.1​</t>
  </si>
  <si>
    <t>18​</t>
  </si>
  <si>
    <r>
      <t>CR61</t>
    </r>
    <r>
      <rPr>
        <sz val="12"/>
        <color rgb="FF000000"/>
        <rFont val="Calibri"/>
        <charset val="1"/>
      </rPr>
      <t>​</t>
    </r>
  </si>
  <si>
    <t>3.7​</t>
  </si>
  <si>
    <r>
      <t>2.75</t>
    </r>
    <r>
      <rPr>
        <sz val="12"/>
        <color rgb="FF000000"/>
        <rFont val="Calibri"/>
        <charset val="1"/>
      </rPr>
      <t>​</t>
    </r>
  </si>
  <si>
    <r>
      <t>3.15</t>
    </r>
    <r>
      <rPr>
        <sz val="12"/>
        <color rgb="FF000000"/>
        <rFont val="Calibri"/>
        <charset val="1"/>
      </rPr>
      <t>​</t>
    </r>
  </si>
  <si>
    <r>
      <t>2.35</t>
    </r>
    <r>
      <rPr>
        <sz val="12"/>
        <color rgb="FF000000"/>
        <rFont val="Calibri"/>
        <charset val="1"/>
      </rPr>
      <t>​</t>
    </r>
  </si>
  <si>
    <r>
      <t>0.6</t>
    </r>
    <r>
      <rPr>
        <sz val="12"/>
        <color rgb="FF000000"/>
        <rFont val="Calibri"/>
        <charset val="1"/>
      </rPr>
      <t>​</t>
    </r>
  </si>
  <si>
    <r>
      <t>9.3</t>
    </r>
    <r>
      <rPr>
        <sz val="12"/>
        <color rgb="FF000000"/>
        <rFont val="Calibri"/>
        <charset val="1"/>
      </rPr>
      <t>​</t>
    </r>
  </si>
  <si>
    <r>
      <t>4.3</t>
    </r>
    <r>
      <rPr>
        <sz val="12"/>
        <color rgb="FF000000"/>
        <rFont val="Calibri"/>
        <charset val="1"/>
      </rPr>
      <t>​</t>
    </r>
  </si>
  <si>
    <r>
      <t>3.85</t>
    </r>
    <r>
      <rPr>
        <sz val="12"/>
        <color rgb="FF000000"/>
        <rFont val="Calibri"/>
        <charset val="1"/>
      </rPr>
      <t>​</t>
    </r>
  </si>
  <si>
    <r>
      <t>2.0</t>
    </r>
    <r>
      <rPr>
        <sz val="12"/>
        <color rgb="FF000000"/>
        <rFont val="Calibri"/>
        <charset val="1"/>
      </rPr>
      <t>​</t>
    </r>
  </si>
  <si>
    <r>
      <t>4</t>
    </r>
    <r>
      <rPr>
        <sz val="12"/>
        <color rgb="FF000000"/>
        <rFont val="Calibri"/>
        <charset val="1"/>
      </rPr>
      <t>​</t>
    </r>
  </si>
  <si>
    <r>
      <t>23.3</t>
    </r>
    <r>
      <rPr>
        <sz val="12"/>
        <color rgb="FF000000"/>
        <rFont val="Calibri"/>
        <charset val="1"/>
      </rPr>
      <t>​</t>
    </r>
  </si>
  <si>
    <r>
      <t>9.9</t>
    </r>
    <r>
      <rPr>
        <sz val="12"/>
        <color rgb="FF000000"/>
        <rFont val="Calibri"/>
        <charset val="1"/>
      </rPr>
      <t>​</t>
    </r>
  </si>
  <si>
    <r>
      <t>4.6</t>
    </r>
    <r>
      <rPr>
        <sz val="12"/>
        <color rgb="FF000000"/>
        <rFont val="Calibri"/>
        <charset val="1"/>
      </rPr>
      <t>​</t>
    </r>
  </si>
  <si>
    <r>
      <t>3.75</t>
    </r>
    <r>
      <rPr>
        <sz val="12"/>
        <color rgb="FF000000"/>
        <rFont val="Calibri"/>
        <charset val="1"/>
      </rPr>
      <t>​</t>
    </r>
  </si>
  <si>
    <r>
      <t>2.2</t>
    </r>
    <r>
      <rPr>
        <sz val="12"/>
        <color rgb="FF000000"/>
        <rFont val="Calibri"/>
        <charset val="1"/>
      </rPr>
      <t>​</t>
    </r>
  </si>
  <si>
    <r>
      <t>3.8</t>
    </r>
    <r>
      <rPr>
        <sz val="12"/>
        <color rgb="FF000000"/>
        <rFont val="Calibri"/>
        <charset val="1"/>
      </rPr>
      <t>​</t>
    </r>
  </si>
  <si>
    <t>19.1​</t>
  </si>
  <si>
    <r>
      <t>0.5</t>
    </r>
    <r>
      <rPr>
        <sz val="12"/>
        <color rgb="FF000000"/>
        <rFont val="Calibri"/>
        <charset val="1"/>
      </rPr>
      <t>​</t>
    </r>
  </si>
  <si>
    <t>9.9​</t>
  </si>
  <si>
    <t>3.75​</t>
  </si>
  <si>
    <t>19.3​</t>
  </si>
  <si>
    <t>0.5​</t>
  </si>
  <si>
    <t>9.6​</t>
  </si>
  <si>
    <t>4.4​</t>
  </si>
  <si>
    <t>4.05​</t>
  </si>
  <si>
    <t>17.5​</t>
  </si>
  <si>
    <t>0.7​</t>
  </si>
  <si>
    <t>NAFION</t>
  </si>
  <si>
    <t>2.7​</t>
  </si>
  <si>
    <r>
      <t>3.05</t>
    </r>
    <r>
      <rPr>
        <sz val="12"/>
        <color rgb="FF000000"/>
        <rFont val="Calibri"/>
        <charset val="1"/>
      </rPr>
      <t>​</t>
    </r>
  </si>
  <si>
    <r>
      <t>0.2</t>
    </r>
    <r>
      <rPr>
        <sz val="12"/>
        <color rgb="FF000000"/>
        <rFont val="Calibri"/>
        <charset val="1"/>
      </rPr>
      <t>​</t>
    </r>
  </si>
  <si>
    <r>
      <t>14.5</t>
    </r>
    <r>
      <rPr>
        <sz val="12"/>
        <color rgb="FF000000"/>
        <rFont val="Calibri"/>
        <charset val="1"/>
      </rPr>
      <t>​</t>
    </r>
  </si>
  <si>
    <r>
      <t>5.1</t>
    </r>
    <r>
      <rPr>
        <sz val="12"/>
        <color rgb="FF000000"/>
        <rFont val="Calibri"/>
        <charset val="1"/>
      </rPr>
      <t>​</t>
    </r>
  </si>
  <si>
    <r>
      <t>2.6</t>
    </r>
    <r>
      <rPr>
        <sz val="12"/>
        <color rgb="FF000000"/>
        <rFont val="Calibri"/>
        <charset val="1"/>
      </rPr>
      <t>​</t>
    </r>
  </si>
  <si>
    <r>
      <t>3.7</t>
    </r>
    <r>
      <rPr>
        <sz val="12"/>
        <color rgb="FF000000"/>
        <rFont val="Calibri"/>
        <charset val="1"/>
      </rPr>
      <t>​</t>
    </r>
  </si>
  <si>
    <r>
      <t>8.3</t>
    </r>
    <r>
      <rPr>
        <sz val="12"/>
        <color rgb="FF000000"/>
        <rFont val="Calibri"/>
        <charset val="1"/>
      </rPr>
      <t>​</t>
    </r>
  </si>
  <si>
    <r>
      <t>14.8</t>
    </r>
    <r>
      <rPr>
        <sz val="12"/>
        <color rgb="FF000000"/>
        <rFont val="Calibri"/>
        <charset val="1"/>
      </rPr>
      <t>​</t>
    </r>
  </si>
  <si>
    <r>
      <t>5.2</t>
    </r>
    <r>
      <rPr>
        <sz val="12"/>
        <color rgb="FF000000"/>
        <rFont val="Calibri"/>
        <charset val="1"/>
      </rPr>
      <t>​</t>
    </r>
  </si>
  <si>
    <r>
      <t>2.7</t>
    </r>
    <r>
      <rPr>
        <sz val="12"/>
        <color rgb="FF000000"/>
        <rFont val="Calibri"/>
        <charset val="1"/>
      </rPr>
      <t>​</t>
    </r>
  </si>
  <si>
    <t>6.9​</t>
  </si>
  <si>
    <t>14.5​</t>
  </si>
  <si>
    <t>0.2​</t>
  </si>
  <si>
    <t>13.0​</t>
  </si>
  <si>
    <t>3.9​</t>
  </si>
  <si>
    <t>7.1​</t>
  </si>
  <si>
    <t>CEM1</t>
  </si>
  <si>
    <t>CEM2</t>
  </si>
  <si>
    <t>CEM3</t>
  </si>
  <si>
    <t>Li+</t>
  </si>
  <si>
    <t>LiCl</t>
  </si>
  <si>
    <t>KCl</t>
  </si>
  <si>
    <t>Ca2+</t>
  </si>
  <si>
    <t>CaCl2</t>
  </si>
  <si>
    <t>Mg2+</t>
  </si>
  <si>
    <t>MgCl2</t>
  </si>
  <si>
    <t>CR61​</t>
  </si>
  <si>
    <t>SO42-</t>
  </si>
  <si>
    <t>Na2SO4</t>
  </si>
  <si>
    <t>XLAPn4_9p</t>
  </si>
  <si>
    <t>XLAPn4_45p</t>
  </si>
  <si>
    <t>references</t>
  </si>
  <si>
    <t>IEC</t>
  </si>
  <si>
    <t>measured water content/ water uptake</t>
  </si>
  <si>
    <t>number of water molecules per ionic group</t>
  </si>
  <si>
    <t>polymer</t>
  </si>
  <si>
    <t>value</t>
  </si>
  <si>
    <t>unit</t>
  </si>
  <si>
    <t>REF01</t>
  </si>
  <si>
    <t>see below</t>
  </si>
  <si>
    <t>REF02</t>
  </si>
  <si>
    <t>Nafion 117</t>
  </si>
  <si>
    <t>mmol/g dry polymer</t>
  </si>
  <si>
    <t>g(water)/g(dry polymer)</t>
  </si>
  <si>
    <t>(see REF02 for more details)</t>
  </si>
  <si>
    <t>REF03</t>
  </si>
  <si>
    <t>same as REF04</t>
  </si>
  <si>
    <t>REF04</t>
  </si>
  <si>
    <t>Nafion, 3M825</t>
  </si>
  <si>
    <t>see main sheet</t>
  </si>
  <si>
    <t>REF05</t>
  </si>
  <si>
    <t>mequiv/g</t>
  </si>
  <si>
    <t>REF06</t>
  </si>
  <si>
    <t>same as REF07</t>
  </si>
  <si>
    <t>https://pubs.acs.org/doi/full/10.1021/acsami.6b14902</t>
  </si>
  <si>
    <t>REF07</t>
  </si>
  <si>
    <t>CR61</t>
  </si>
  <si>
    <t>AR103</t>
  </si>
  <si>
    <t>same as above</t>
  </si>
  <si>
    <t>REF08</t>
  </si>
  <si>
    <t>sodium poly(vinyl alcohol) sulfate</t>
  </si>
  <si>
    <t>https://pubs.rsc.org/en/content/articlehtml/2020/ra/d0ra04360</t>
  </si>
  <si>
    <t xml:space="preserve"> poly(vinyl alcohol)</t>
  </si>
  <si>
    <t>%</t>
  </si>
  <si>
    <t>REF09</t>
  </si>
  <si>
    <r>
      <t>PS</t>
    </r>
    <r>
      <rPr>
        <i/>
        <sz val="10"/>
        <color theme="1"/>
        <rFont val="Arial"/>
        <family val="2"/>
      </rPr>
      <t>b</t>
    </r>
    <r>
      <rPr>
        <sz val="10"/>
        <color theme="1"/>
        <rFont val="Arial"/>
        <family val="2"/>
      </rPr>
      <t>P2VP/NMP+ I− BCE</t>
    </r>
  </si>
  <si>
    <t>13 - 0</t>
  </si>
  <si>
    <t>NaN</t>
  </si>
  <si>
    <t>13 - 0.33</t>
  </si>
  <si>
    <t>13 - 0.44</t>
  </si>
  <si>
    <t>13 - 0.97</t>
  </si>
  <si>
    <t>13 - 1.40</t>
  </si>
  <si>
    <t>13 - 1.46</t>
  </si>
  <si>
    <t>13 - 1.93</t>
  </si>
  <si>
    <t>10 -- 0</t>
  </si>
  <si>
    <t>10 - 0.44</t>
  </si>
  <si>
    <t>10 - 0.97</t>
  </si>
  <si>
    <t>10 - 1.46</t>
  </si>
  <si>
    <t>10 -1.93</t>
  </si>
  <si>
    <t>4 -- 0</t>
  </si>
  <si>
    <t>4 - 0.44</t>
  </si>
  <si>
    <t>4 - 0.97</t>
  </si>
  <si>
    <t>4 - 1.46</t>
  </si>
  <si>
    <t>4 - 1.93</t>
  </si>
  <si>
    <t>4 - 2.18</t>
  </si>
  <si>
    <t>Total data counts</t>
  </si>
  <si>
    <t>Type</t>
  </si>
  <si>
    <t>Status</t>
  </si>
  <si>
    <t>Number of polymers</t>
  </si>
  <si>
    <t>//Teslim</t>
  </si>
  <si>
    <t>done</t>
  </si>
  <si>
    <t>I will take this bcs I can see nafion in ref 4 as well you can start with ref1/5</t>
  </si>
  <si>
    <t>Keshani//</t>
  </si>
  <si>
    <t>1( same as REF_4)</t>
  </si>
  <si>
    <t>same paper as 4</t>
  </si>
  <si>
    <t>Keshani</t>
  </si>
  <si>
    <t>same as 7</t>
  </si>
  <si>
    <t>Block (x3)</t>
  </si>
  <si>
    <t>Done</t>
  </si>
  <si>
    <t>Teslim</t>
  </si>
  <si>
    <t>Random (x1)</t>
  </si>
  <si>
    <t>Drawn</t>
  </si>
  <si>
    <t>Block (x1)</t>
  </si>
  <si>
    <t>REF10</t>
  </si>
  <si>
    <t>2 (1 is same as REF09)</t>
  </si>
  <si>
    <t>Total</t>
  </si>
  <si>
    <t>D_H20_pure</t>
  </si>
  <si>
    <t>*1E-9 m2/s</t>
  </si>
  <si>
    <t>A2/ps</t>
  </si>
  <si>
    <t>Take the box size appoximately 30 Angstrom in each side</t>
  </si>
  <si>
    <t>~30 ns will be enough</t>
  </si>
  <si>
    <t>Try to use numer of polymers consistance in every system</t>
  </si>
  <si>
    <t>What is the cation?</t>
  </si>
  <si>
    <t>Hopping rate (Iodiode)?</t>
  </si>
  <si>
    <t>Column1</t>
  </si>
  <si>
    <t>Column2</t>
  </si>
  <si>
    <t>Column3</t>
  </si>
  <si>
    <t>Column4</t>
  </si>
  <si>
    <t>Column42</t>
  </si>
  <si>
    <t>Column5</t>
  </si>
  <si>
    <t>g(r) of Counter-ion and Water (O)</t>
  </si>
  <si>
    <t>N(r) of Counter-ion and Water (O)</t>
  </si>
  <si>
    <t>Name of the Polymer</t>
  </si>
  <si>
    <t>g(r) of Co-ion and Water (O)</t>
  </si>
  <si>
    <t>N(r) of Co-ion and Water (O)</t>
  </si>
  <si>
    <t>g(r) of Charge bearing group and Water (O)</t>
  </si>
  <si>
    <t>N(r) of Charge bearing group and Water (O)</t>
  </si>
  <si>
    <t>Hopping rates of counter-ion</t>
  </si>
  <si>
    <t>Diffusion coefficient of water</t>
  </si>
  <si>
    <t>Diffusion coefficient of counterion</t>
  </si>
  <si>
    <t>Distribution of largest water cluster size</t>
  </si>
  <si>
    <t>No.</t>
  </si>
  <si>
    <t>Structure</t>
  </si>
  <si>
    <t>Ion</t>
  </si>
  <si>
    <t>concentration (M)</t>
  </si>
  <si>
    <t>status</t>
  </si>
  <si>
    <t>FF</t>
  </si>
  <si>
    <t>random_ref_10</t>
  </si>
  <si>
    <t>OPLSAA</t>
  </si>
  <si>
    <t>ref_7_AR103</t>
  </si>
  <si>
    <t>GAFF2</t>
  </si>
  <si>
    <t>ref_7_AR204</t>
  </si>
  <si>
    <t>ref_7_AR205</t>
  </si>
  <si>
    <t>ref_7_AR206</t>
  </si>
  <si>
    <t>ref_7_AR207</t>
  </si>
  <si>
    <t>runing</t>
  </si>
  <si>
    <t>smic</t>
  </si>
  <si>
    <t>ref_7_CR61</t>
  </si>
  <si>
    <t>ref_6_CR61</t>
  </si>
  <si>
    <t>running</t>
  </si>
  <si>
    <t>loni</t>
  </si>
  <si>
    <t>ref_2_nafion117</t>
  </si>
  <si>
    <t>block_ref_09</t>
  </si>
  <si>
    <t>block_ref_10</t>
  </si>
  <si>
    <t>block_ref_11</t>
  </si>
  <si>
    <t>block_ref_12</t>
  </si>
  <si>
    <t>block_ref_13</t>
  </si>
  <si>
    <t>block_ref_08</t>
  </si>
  <si>
    <t>random_ref_08</t>
  </si>
  <si>
    <t>ref1</t>
  </si>
  <si>
    <t>REF</t>
  </si>
  <si>
    <t>https://www.sciencedirect.com/science/article/pii/S0376738821011121#bib21</t>
  </si>
  <si>
    <t>Possible DATAPOINTS</t>
  </si>
  <si>
    <t>4-2.18</t>
  </si>
  <si>
    <t>13-0.33</t>
  </si>
  <si>
    <t>10-0.97</t>
  </si>
  <si>
    <t>13-1.40</t>
  </si>
  <si>
    <t>activity coefficient</t>
  </si>
  <si>
    <t>ext NaCl conc (mol/L)</t>
  </si>
  <si>
    <t>13-0'</t>
  </si>
  <si>
    <t>10-0'</t>
  </si>
  <si>
    <t>4-0'</t>
  </si>
  <si>
    <t>mid</t>
  </si>
  <si>
    <t>lower error bar</t>
  </si>
  <si>
    <t>Upper error bar</t>
  </si>
  <si>
    <t>4-0.44</t>
  </si>
  <si>
    <t>https://doi.org/10.1016/j.memsci.2021.119687</t>
  </si>
  <si>
    <t>Polymer</t>
  </si>
  <si>
    <t>Ext NaCl conc(mol/L)</t>
  </si>
  <si>
    <t>Activity coefficient</t>
  </si>
  <si>
    <t>Ext MgCl2 conc(mol/L)</t>
  </si>
  <si>
    <t>Ext Na2SO4 conc(mol/L)</t>
  </si>
  <si>
    <t>source:</t>
  </si>
  <si>
    <t>https://www.sigmaaldrich.com/US/en/product/aldrich/274674</t>
  </si>
  <si>
    <t>smile:</t>
  </si>
  <si>
    <t>C(=C(F)F)(OC(C(C(F)(F)F)(OC(C(F)(F)S(=O)(=O)O)(F)F)F)(F)F)F.C(=C(F)F)(F)F</t>
  </si>
  <si>
    <t xml:space="preserve">from </t>
  </si>
  <si>
    <t>https://www.fishersci.com/shop/products/nafion-r-n-117-membrane-0-180mm-thick-0-90-meq-g-exchange-capacity-thermo-scientific/AA421804X</t>
  </si>
  <si>
    <t>atom types</t>
  </si>
  <si>
    <t>c3</t>
  </si>
  <si>
    <t>os</t>
  </si>
  <si>
    <t>f</t>
  </si>
  <si>
    <t>s6</t>
  </si>
  <si>
    <t>o</t>
  </si>
  <si>
    <t>cl</t>
  </si>
  <si>
    <t>na+</t>
  </si>
  <si>
    <t>ow</t>
  </si>
  <si>
    <t>oh</t>
  </si>
  <si>
    <t xml:space="preserve">rdf </t>
  </si>
  <si>
    <t>F:/Dr.Arges/Machine_learning/MD_sytems/ref_2/nafion_1117/</t>
  </si>
  <si>
    <t>61-64</t>
  </si>
  <si>
    <t>gofr_CG(O)_water(O).dat</t>
  </si>
  <si>
    <t>61-86</t>
  </si>
  <si>
    <t>gofr_CG(O)_Na.dat</t>
  </si>
  <si>
    <t>86-64</t>
  </si>
  <si>
    <t>gofr_Na_water(O).dat</t>
  </si>
  <si>
    <t>modified to anlyse rdf</t>
  </si>
  <si>
    <t>SO42- "o" will be replaced by "os"</t>
  </si>
  <si>
    <t>61-84</t>
  </si>
  <si>
    <t>84-64</t>
  </si>
  <si>
    <t>ref</t>
  </si>
  <si>
    <t> https://www.sciencedirect.com/science/article/pii/S0376738819306775</t>
  </si>
  <si>
    <t>same as ref 4</t>
  </si>
  <si>
    <t>Ext HCl conc(mol/kg)</t>
  </si>
  <si>
    <t>Describing ion exchange membrane-electrolyte interactions for high electrolyte concentrations used in electrochemical reactors - ScienceDirect</t>
  </si>
  <si>
    <t xml:space="preserve"> 2 types of perfluorosulfonate </t>
  </si>
  <si>
    <t>3M825</t>
  </si>
  <si>
    <t>cation exchange membranes</t>
  </si>
  <si>
    <t xml:space="preserve">The activity coefficient of acid in the membrane </t>
  </si>
  <si>
    <t>density of HCl</t>
  </si>
  <si>
    <t>kg/m3</t>
  </si>
  <si>
    <t>mol/kg</t>
  </si>
  <si>
    <t>mol/kg to mol/m3</t>
  </si>
  <si>
    <t>mol/m3</t>
  </si>
  <si>
    <t>mol/dm3</t>
  </si>
  <si>
    <t>ref:file:///Users/hisharakeshanigallagedona/Downloads/s41598-018-28779-y.pdf</t>
  </si>
  <si>
    <t>1. All sulfonic acid groups in the Nafon ionomer were assumed to be fully ionized (in their sulfonate forms) on the basis of experimental infrared-spectroscopic evidence48,49. A number of hydronium ions equal to the total number of sulfonate groups in the Nafon ionomer were added in order to ensure charge neutrality</t>
  </si>
  <si>
    <t xml:space="preserve">2. The chemical structure of Nafion and the cluster network model are shown in Fig. 2. It is a random copolymer consisting of perfluoro ether side chains, in which sulfonic acid groups are randomly distributed along the polymer backbone (Yin et al., 2018). </t>
  </si>
  <si>
    <t>Effect of Water Content on Sodium Chloride Sorption in Cross-Linked Cation Exchange Membranes (acs.org)</t>
  </si>
  <si>
    <t>#  @atom:n  Sp2 nitrogen in amide groups used (initially antechember suggest ns-not correct)</t>
  </si>
  <si>
    <t>(total number of monoomers in polymer=6)</t>
  </si>
  <si>
    <t>Calculation</t>
  </si>
  <si>
    <t xml:space="preserve">AMPS (%) </t>
  </si>
  <si>
    <t>No. of monomers in this study(AMPS)</t>
  </si>
  <si>
    <t>No. of monomers in this study(DEGDMA)</t>
  </si>
  <si>
    <t>types</t>
  </si>
  <si>
    <t>F:/Dr.Arges/Machine_learning/MD_sytems/ref_5/CEM3/</t>
  </si>
  <si>
    <t>water O</t>
  </si>
  <si>
    <t>water H</t>
  </si>
  <si>
    <t>Na</t>
  </si>
  <si>
    <t xml:space="preserve">Cl </t>
  </si>
  <si>
    <t>c</t>
  </si>
  <si>
    <t>N</t>
  </si>
  <si>
    <t>hc</t>
  </si>
  <si>
    <t>hn</t>
  </si>
  <si>
    <t>h1</t>
  </si>
  <si>
    <t>rdf</t>
  </si>
  <si>
    <t>modified to calculate rdf</t>
  </si>
  <si>
    <t xml:space="preserve">type"oh" is substituted to O other than "O" attached to S </t>
  </si>
  <si>
    <t>substituted</t>
  </si>
  <si>
    <t>https://doi.org/10.1016/j.memsci.2017.04.007</t>
  </si>
  <si>
    <t>Membrane</t>
  </si>
  <si>
    <t>Ext salt conc(mol/L)</t>
  </si>
  <si>
    <t>LiCl activity</t>
  </si>
  <si>
    <t>KCl activity</t>
  </si>
  <si>
    <t>CaCl2 activity</t>
  </si>
  <si>
    <t>MgCl2 activity</t>
  </si>
  <si>
    <t>NaCl activity</t>
  </si>
  <si>
    <t xml:space="preserve">LiCl </t>
  </si>
  <si>
    <t>O attached ro S</t>
  </si>
  <si>
    <t>Li</t>
  </si>
  <si>
    <t>Cl</t>
  </si>
  <si>
    <t>K</t>
  </si>
  <si>
    <t>61-85</t>
  </si>
  <si>
    <t>85-64</t>
  </si>
  <si>
    <t>F:/Dr.Arges/Machine_learning/MD_sytems/ref_6/CR61</t>
  </si>
  <si>
    <t>Ca</t>
  </si>
  <si>
    <t xml:space="preserve">mg </t>
  </si>
  <si>
    <t>https://pubs.acs.org/doi/10.1021/acs.macromol.5b01654</t>
  </si>
  <si>
    <t>CEM</t>
  </si>
  <si>
    <t>AEM</t>
  </si>
  <si>
    <t>Num of atoms (Na/Cl)</t>
  </si>
  <si>
    <t>num of cations(Na+)</t>
  </si>
  <si>
    <t>Total Na+ count</t>
  </si>
  <si>
    <t>number of charge groups per chain</t>
  </si>
  <si>
    <t>no of chains</t>
  </si>
  <si>
    <t>total charge count</t>
  </si>
  <si>
    <t>no waters per cation</t>
  </si>
  <si>
    <t>total no of waters</t>
  </si>
  <si>
    <t>O(water)</t>
  </si>
  <si>
    <t>REF:</t>
  </si>
  <si>
    <t xml:space="preserve">https://onlinelibrary.wiley.com/doi/10.1002/pol.1959.1203713208 </t>
  </si>
  <si>
    <t>polymer:</t>
  </si>
  <si>
    <t>activity coeff</t>
  </si>
  <si>
    <t>https://pubs.rsc.org/en/content/articlelanding/2020/ta/d0ta04266h</t>
  </si>
  <si>
    <t>ext KI conc (mol/L)</t>
  </si>
  <si>
    <t>act Co-ion &amp; counterion</t>
  </si>
  <si>
    <r>
      <t>PS</t>
    </r>
    <r>
      <rPr>
        <i/>
        <sz val="14"/>
        <color theme="1"/>
        <rFont val="Arial"/>
        <family val="2"/>
      </rPr>
      <t>b</t>
    </r>
    <r>
      <rPr>
        <sz val="14"/>
        <color theme="1"/>
        <rFont val="Arial"/>
        <family val="2"/>
      </rPr>
      <t>P2VP/NMP</t>
    </r>
    <r>
      <rPr>
        <sz val="12"/>
        <color theme="1"/>
        <rFont val="Arial"/>
        <family val="2"/>
      </rPr>
      <t>+</t>
    </r>
    <r>
      <rPr>
        <sz val="14"/>
        <color theme="1"/>
        <rFont val="Arial"/>
        <family val="2"/>
      </rPr>
      <t> I</t>
    </r>
    <r>
      <rPr>
        <sz val="12"/>
        <color theme="1"/>
        <rFont val="Arial"/>
        <family val="2"/>
      </rPr>
      <t>−</t>
    </r>
    <r>
      <rPr>
        <sz val="14"/>
        <color theme="1"/>
        <rFont val="Arial"/>
        <family val="2"/>
      </rPr>
      <t> BCE</t>
    </r>
  </si>
  <si>
    <t>PSbP2VP 40–44k BCE</t>
  </si>
  <si>
    <t>PSbP2VP RCE</t>
  </si>
  <si>
    <t>NA</t>
  </si>
  <si>
    <t>random</t>
  </si>
  <si>
    <t>I</t>
  </si>
  <si>
    <t>Combining Manning's theory and the ionic conductivity experimental approach to characterize selectivity of cation exchange membranes - ScienceDirect</t>
  </si>
  <si>
    <t>Thermodynamics of electrolytes. II. Activity and osmotic coefficients for strong electrolytes with one or both ions univalent (acs.org)</t>
  </si>
  <si>
    <t>Effect of anion identity on ion association and dynamics of sodium ions in non-aqueous glyme based electrolytes—OTf vs TFSI: The Journal of Chemical Physics: Vol 154, No 18 (scitation.org)</t>
  </si>
  <si>
    <t>M (mol/dm3 to # molecules)</t>
  </si>
  <si>
    <t>Given</t>
  </si>
  <si>
    <t>Starting system</t>
  </si>
  <si>
    <t>L(nm)</t>
  </si>
  <si>
    <t>b(nm)</t>
  </si>
  <si>
    <t>h(nm)</t>
  </si>
  <si>
    <t>change this</t>
  </si>
  <si>
    <t>box size</t>
  </si>
  <si>
    <t>Number</t>
  </si>
  <si>
    <t>unitless</t>
  </si>
  <si>
    <t>molarity</t>
  </si>
  <si>
    <t>M</t>
  </si>
  <si>
    <t>molar mass</t>
  </si>
  <si>
    <t>g/mol</t>
  </si>
  <si>
    <t>calculated</t>
  </si>
  <si>
    <t>mass density</t>
  </si>
  <si>
    <t>g/dm3</t>
  </si>
  <si>
    <t>volume</t>
  </si>
  <si>
    <t>nm3</t>
  </si>
  <si>
    <t>cm3</t>
  </si>
  <si>
    <t>avogadro number</t>
  </si>
  <si>
    <t>Do not change</t>
  </si>
  <si>
    <t>number of molecules</t>
  </si>
  <si>
    <t>molecules to g/dm3</t>
  </si>
  <si>
    <t>Molecular wt</t>
  </si>
  <si>
    <t>volum</t>
  </si>
  <si>
    <t>dm3</t>
  </si>
  <si>
    <t>Number of moles</t>
  </si>
  <si>
    <t>mol</t>
  </si>
  <si>
    <t>number of chains to make 437g/dm3 )</t>
  </si>
  <si>
    <t>Molarity</t>
  </si>
  <si>
    <t>PVAS_bcp</t>
  </si>
  <si>
    <t>PSbPVP_NMP</t>
  </si>
  <si>
    <t>molar mass to molecules (constant mass conc)</t>
  </si>
  <si>
    <t>mass denisty</t>
  </si>
  <si>
    <t>To changed as accordingly</t>
  </si>
  <si>
    <t>water(TIP3P)</t>
  </si>
  <si>
    <t>sigma_AMBER</t>
  </si>
  <si>
    <t>sigma_LJ</t>
  </si>
  <si>
    <t>copied from the frcmod.ionsjc_tip3p</t>
  </si>
  <si>
    <t>Monovalent ion parameters for Ewald and TIP3P water from Joung &amp; Cheatham JPCB (2008)</t>
  </si>
  <si>
    <t>MASS</t>
  </si>
  <si>
    <t>Li+   6.94         0.029               lithium   pol: J. Phys. Chem. 11,1541,(1978)</t>
  </si>
  <si>
    <t>Na+  22.99         0.250               sodium    pol: J. Phys. Chem. 11,1541,(1978)</t>
  </si>
  <si>
    <t>K+   39.10         1.060               potassium</t>
  </si>
  <si>
    <t>Rb+  85.47                             rubidium</t>
  </si>
  <si>
    <t>Cs+ 132.91                             cesium</t>
  </si>
  <si>
    <t>F-   19.00         0.320               fluorine</t>
  </si>
  <si>
    <t>Cl-  35.45         1.910               chlorine  (Applequist)</t>
  </si>
  <si>
    <t>Br-  79.90         2.880               bromine   (Applequist)</t>
  </si>
  <si>
    <t>I-   126.9         4.690               iodine    (Applequist)</t>
  </si>
  <si>
    <t>NONBON</t>
  </si>
  <si>
    <t>sigma and epsilon</t>
  </si>
  <si>
    <t>  Li+      1.025     0.0279896</t>
  </si>
  <si>
    <t>  Na+      1.369     0.0874393</t>
  </si>
  <si>
    <t>  K+       1.705     0.1936829</t>
  </si>
  <si>
    <t>  Rb+      1.813     0.3278219</t>
  </si>
  <si>
    <t>  Cs+      1.976     0.4065394</t>
  </si>
  <si>
    <t>  F-       2.303     0.0033640</t>
  </si>
  <si>
    <t>  Cl-      2.513     0.0355910</t>
  </si>
  <si>
    <t>  Br-      2.608     0.0586554</t>
  </si>
  <si>
    <t>  I-       2.860     0.0536816</t>
  </si>
  <si>
    <t>~                              </t>
  </si>
  <si>
    <t>converted to LT</t>
  </si>
  <si>
    <t>epsilon</t>
  </si>
  <si>
    <t>F-</t>
  </si>
  <si>
    <t>Br-</t>
  </si>
  <si>
    <t>Name of th esytem</t>
  </si>
  <si>
    <t>Name of system</t>
  </si>
  <si>
    <t>polymer 2 - PVAS bcp, REF08</t>
  </si>
  <si>
    <t>Force field parameters</t>
  </si>
  <si>
    <t>Forcefield parameter</t>
  </si>
  <si>
    <t>Concentration caluculations</t>
  </si>
  <si>
    <t>Water calculations</t>
  </si>
  <si>
    <t>Number of chains</t>
  </si>
  <si>
    <t>Water calculation</t>
  </si>
  <si>
    <t>Understanding the ionic activity and conductivity value differences between random copolymer electrolytes and block copolymer electrolytes of the same chemistry</t>
  </si>
  <si>
    <t>random polymer</t>
  </si>
  <si>
    <t>Six -mer</t>
  </si>
  <si>
    <t>sequence</t>
  </si>
  <si>
    <t>styrene-pyridine-styrene-methyl pyridinium-styrene-pyridine</t>
  </si>
  <si>
    <t>chemical structure</t>
  </si>
  <si>
    <t>unchareged</t>
  </si>
  <si>
    <t>charged</t>
  </si>
  <si>
    <t>0-styrene</t>
  </si>
  <si>
    <t>1-pyredene</t>
  </si>
  <si>
    <t>2-methyl-pyridinium</t>
  </si>
  <si>
    <t>polymer order</t>
  </si>
  <si>
    <t>0,1,0,2,0,1,0,2,1</t>
  </si>
  <si>
    <t>####################################################################################</t>
  </si>
  <si>
    <t>REf_7</t>
  </si>
  <si>
    <t>#  @atom:c3  Sp3 C</t>
  </si>
  <si>
    <t>#  @atom:hc  H bonded to aliphatic carbon without electrwd. group</t>
  </si>
  <si>
    <t>#  @atom:ca  Sp2 C in pure aromatic systems</t>
  </si>
  <si>
    <t>#  @atom:ha  H bonded to aromatic carbon</t>
  </si>
  <si>
    <t>#  @atom:o  Oxygen with one connected atom</t>
  </si>
  <si>
    <t>#  @atom:s6  S with four connected atoms</t>
  </si>
  <si>
    <t>#  @atom:hx  H bonded to C next to positively charged group</t>
  </si>
  <si>
    <t>#  @atom:n4  Sp3 N with four connected atoms</t>
  </si>
  <si>
    <t>#  @atom:c  Sp2 C carbonyl group</t>
  </si>
  <si>
    <t>#  @atom:os  Ether and ester oxygen</t>
  </si>
  <si>
    <t>#  @atom:h1  H bonded to aliphatic carbon with 1 electrwd. group</t>
  </si>
  <si>
    <t>REf_2</t>
  </si>
  <si>
    <t>nafion117</t>
  </si>
  <si>
    <t>#  @atom:f  Fluorine</t>
  </si>
  <si>
    <t>#  @atom:s6  S with four connected atoms</t>
  </si>
  <si>
    <t>#  @atom:o  Oxygen with one connected atom</t>
  </si>
  <si>
    <r>
      <t>Ion Activity Coe</t>
    </r>
    <r>
      <rPr>
        <sz val="12"/>
        <color theme="1"/>
        <rFont val="AdvOTce3D9A73+Fb"/>
        <charset val="1"/>
      </rPr>
      <t>ffi</t>
    </r>
    <r>
      <rPr>
        <sz val="12"/>
        <color theme="1"/>
        <rFont val="AdvOTce3D9A73"/>
        <charset val="1"/>
      </rPr>
      <t>cients in Ion Exchange Polymers: Applicability of</t>
    </r>
  </si>
  <si>
    <r>
      <t>Manning</t>
    </r>
    <r>
      <rPr>
        <sz val="12"/>
        <color theme="1"/>
        <rFont val="AdvOTce3D9A73+20"/>
        <charset val="1"/>
      </rPr>
      <t>’</t>
    </r>
    <r>
      <rPr>
        <sz val="12"/>
        <color theme="1"/>
        <rFont val="AdvOTce3D9A73"/>
        <charset val="1"/>
      </rPr>
      <t>s Counterion Condensation Theory</t>
    </r>
  </si>
  <si>
    <t>Concentrations</t>
  </si>
  <si>
    <t>Solution</t>
  </si>
  <si>
    <t>Molecular ratio of H2O to Lactate</t>
  </si>
  <si>
    <t>Feed Concentration of pcoumaric Acid from HPLC</t>
  </si>
  <si>
    <t>g/kg</t>
  </si>
  <si>
    <t>Convert to g/g</t>
  </si>
  <si>
    <t>g pcoumaric acid/g solution</t>
  </si>
  <si>
    <t>Molecular Weight of pcoumaric Acid</t>
  </si>
  <si>
    <t>Convert to mol pcoumaric acid/g</t>
  </si>
  <si>
    <t>mol/g</t>
  </si>
  <si>
    <t>Molecular Weight of Water</t>
  </si>
  <si>
    <t>Convert to mol pcoumaric acid/mol water</t>
  </si>
  <si>
    <t>mol PA/mol H2O</t>
  </si>
  <si>
    <t>Ratio of Water molecules to lactic acid molecules in feed solution</t>
  </si>
  <si>
    <r>
      <t>Mass uptake (m</t>
    </r>
    <r>
      <rPr>
        <vertAlign val="subscript"/>
        <sz val="11"/>
        <color rgb="FF000000"/>
        <rFont val="Calibri"/>
        <family val="2"/>
      </rPr>
      <t>p,wet</t>
    </r>
    <r>
      <rPr>
        <sz val="11"/>
        <color rgb="FF000000"/>
        <rFont val="Calibri"/>
        <family val="2"/>
      </rPr>
      <t xml:space="preserve"> - m</t>
    </r>
    <r>
      <rPr>
        <vertAlign val="subscript"/>
        <sz val="11"/>
        <color rgb="FF000000"/>
        <rFont val="Calibri"/>
        <family val="2"/>
      </rPr>
      <t>p,dry</t>
    </r>
    <r>
      <rPr>
        <sz val="11"/>
        <color rgb="FF000000"/>
        <rFont val="Calibri"/>
        <family val="2"/>
      </rPr>
      <t>)</t>
    </r>
  </si>
  <si>
    <t>g absorbed mass</t>
  </si>
  <si>
    <r>
      <t>wt</t>
    </r>
    <r>
      <rPr>
        <vertAlign val="subscript"/>
        <sz val="11"/>
        <color rgb="FF000000"/>
        <rFont val="Calibri"/>
        <family val="2"/>
      </rPr>
      <t>H2O</t>
    </r>
  </si>
  <si>
    <t>dimensionless</t>
  </si>
  <si>
    <t>Water Uptake</t>
  </si>
  <si>
    <t>g absorbed water</t>
  </si>
  <si>
    <r>
      <t>m</t>
    </r>
    <r>
      <rPr>
        <vertAlign val="subscript"/>
        <sz val="11"/>
        <color rgb="FF000000"/>
        <rFont val="Calibri"/>
        <family val="2"/>
      </rPr>
      <t>p,dry</t>
    </r>
  </si>
  <si>
    <t>g membrane</t>
  </si>
  <si>
    <t>mmol/g</t>
  </si>
  <si>
    <t>λ</t>
  </si>
  <si>
    <t># water molecules/cation-counterion pair</t>
  </si>
  <si>
    <t>PSbNMP_RCE</t>
  </si>
  <si>
    <t>PVAS_RCE</t>
  </si>
  <si>
    <t>PSbNMP_BCE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</si>
</sst>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"/>
    <numFmt numFmtId="165" formatCode="0.0000"/>
    <numFmt numFmtId="166" formatCode="0.0000000"/>
  </numFmts>
  <fonts count="37">
    <font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i/>
      <sz val="12"/>
      <color rgb="FF000000"/>
      <name val="Calibri"/>
      <family val="2"/>
      <scheme val="minor"/>
    </font>
    <font>
      <b/>
      <i/>
      <sz val="12"/>
      <color rgb="FFFF0000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1"/>
      <color rgb="FF000000"/>
      <name val="Calibri"/>
      <family val="2"/>
    </font>
    <font>
      <i/>
      <sz val="12"/>
      <color rgb="FFFF0000"/>
      <name val="Calibri"/>
      <family val="2"/>
    </font>
    <font>
      <u/>
      <sz val="11"/>
      <color rgb="FF0563C1"/>
      <name val="Calibri"/>
      <family val="2"/>
    </font>
    <font>
      <b/>
      <i/>
      <sz val="12"/>
      <color theme="1"/>
      <name val="Calibri"/>
      <family val="2"/>
      <scheme val="minor"/>
    </font>
    <font>
      <sz val="15"/>
      <color rgb="FF000000"/>
      <name val="Calibri"/>
      <family val="2"/>
      <scheme val="minor"/>
    </font>
    <font>
      <sz val="8"/>
      <name val="Calibri"/>
      <family val="2"/>
      <scheme val="minor"/>
    </font>
    <font>
      <sz val="14"/>
      <color theme="1"/>
      <name val="Arial"/>
      <family val="2"/>
    </font>
    <font>
      <i/>
      <sz val="14"/>
      <color theme="1"/>
      <name val="Arial"/>
      <family val="2"/>
    </font>
    <font>
      <sz val="12"/>
      <color theme="1"/>
      <name val="Arial"/>
      <family val="2"/>
    </font>
    <font>
      <sz val="12"/>
      <color rgb="FFFF0000"/>
      <name val="Calibri"/>
      <family val="2"/>
      <scheme val="minor"/>
    </font>
    <font>
      <b/>
      <sz val="11"/>
      <color rgb="FF000000"/>
      <name val="Calibri"/>
      <family val="2"/>
    </font>
    <font>
      <vertAlign val="subscript"/>
      <sz val="11"/>
      <color rgb="FF000000"/>
      <name val="Calibri"/>
      <family val="2"/>
    </font>
    <font>
      <sz val="11"/>
      <color rgb="FF000000"/>
      <name val="Lucida Sans Unicode"/>
      <family val="2"/>
    </font>
    <font>
      <b/>
      <sz val="12"/>
      <color theme="1"/>
      <name val="TimesNewRomanPS"/>
      <charset val="1"/>
    </font>
    <font>
      <sz val="10"/>
      <color theme="1"/>
      <name val="Calibri"/>
      <family val="2"/>
      <scheme val="minor"/>
    </font>
    <font>
      <i/>
      <sz val="10"/>
      <color theme="1"/>
      <name val="Arial"/>
      <family val="2"/>
    </font>
    <font>
      <sz val="10"/>
      <color theme="1"/>
      <name val="Arial"/>
      <family val="2"/>
    </font>
    <font>
      <sz val="12"/>
      <color rgb="FF000000"/>
      <name val="Calibri"/>
      <family val="2"/>
      <scheme val="minor"/>
    </font>
    <font>
      <sz val="11"/>
      <color rgb="FF000000"/>
      <name val="Menlo"/>
      <family val="2"/>
    </font>
    <font>
      <sz val="11"/>
      <color rgb="FFCF7DFF"/>
      <name val="Menlo"/>
      <family val="2"/>
    </font>
    <font>
      <sz val="12"/>
      <name val="Calibri"/>
      <family val="2"/>
      <scheme val="minor"/>
    </font>
    <font>
      <sz val="12"/>
      <color theme="1"/>
      <name val="AdvOTce3D9A73+Fb"/>
      <charset val="1"/>
    </font>
    <font>
      <sz val="12"/>
      <color theme="1"/>
      <name val="AdvOTce3D9A73"/>
      <charset val="1"/>
    </font>
    <font>
      <sz val="12"/>
      <color theme="1"/>
      <name val="AdvOTce3D9A73+20"/>
      <charset val="1"/>
    </font>
    <font>
      <i/>
      <sz val="12"/>
      <color theme="1"/>
      <name val="Calibri"/>
      <family val="2"/>
      <scheme val="minor"/>
    </font>
    <font>
      <sz val="11"/>
      <color rgb="FF000000"/>
      <name val="Menlo"/>
      <charset val="1"/>
    </font>
    <font>
      <sz val="12"/>
      <color rgb="FF000000"/>
      <name val="Calibri"/>
      <family val="2"/>
    </font>
    <font>
      <b/>
      <sz val="12"/>
      <color theme="1"/>
      <name val="Calibri"/>
      <family val="2"/>
      <scheme val="minor"/>
    </font>
    <font>
      <sz val="12"/>
      <color rgb="FF7030A0"/>
      <name val="Calibri"/>
      <family val="2"/>
      <scheme val="minor"/>
    </font>
    <font>
      <sz val="12"/>
      <color rgb="FF000000"/>
      <name val="Calibri"/>
    </font>
    <font>
      <sz val="11"/>
      <color rgb="FF000000"/>
      <name val="Calibri"/>
    </font>
    <font>
      <sz val="12"/>
      <color rgb="FF000000"/>
      <name val="Calibri"/>
      <charset val="1"/>
    </font>
  </fonts>
  <fills count="2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92D050"/>
        <bgColor rgb="FF000000"/>
      </patternFill>
    </fill>
    <fill>
      <patternFill patternType="solid">
        <fgColor rgb="FFFFE699"/>
        <bgColor indexed="64"/>
      </patternFill>
    </fill>
    <fill>
      <patternFill patternType="solid">
        <fgColor rgb="FFE2EFDA"/>
        <bgColor indexed="64"/>
      </patternFill>
    </fill>
    <fill>
      <patternFill patternType="solid">
        <fgColor rgb="FFF8CBAD"/>
        <bgColor indexed="64"/>
      </patternFill>
    </fill>
    <fill>
      <patternFill patternType="solid">
        <fgColor rgb="FFD6DCE4"/>
        <bgColor indexed="64"/>
      </patternFill>
    </fill>
    <fill>
      <patternFill patternType="solid">
        <fgColor rgb="FF93B7E6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FCE4D6"/>
        <bgColor indexed="64"/>
      </patternFill>
    </fill>
    <fill>
      <patternFill patternType="solid">
        <fgColor rgb="FFACB9CA"/>
        <bgColor indexed="64"/>
      </patternFill>
    </fill>
    <fill>
      <patternFill patternType="solid">
        <fgColor rgb="FFC6E0B4"/>
        <bgColor indexed="64"/>
      </patternFill>
    </fill>
    <fill>
      <patternFill patternType="solid">
        <fgColor rgb="FFF4B084"/>
        <bgColor indexed="64"/>
      </patternFill>
    </fill>
    <fill>
      <patternFill patternType="solid">
        <fgColor rgb="FFDDEBF7"/>
        <bgColor indexed="64"/>
      </patternFill>
    </fill>
    <fill>
      <patternFill patternType="solid">
        <fgColor rgb="FFBDD7EE"/>
        <bgColor indexed="64"/>
      </patternFill>
    </fill>
    <fill>
      <patternFill patternType="solid">
        <fgColor rgb="FFD0CECE"/>
        <bgColor indexed="64"/>
      </patternFill>
    </fill>
  </fills>
  <borders count="5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110">
    <xf numFmtId="0" fontId="0" fillId="0" borderId="0" xfId="0"/>
    <xf numFmtId="2" fontId="0" fillId="0" borderId="0" xfId="0" applyNumberFormat="1"/>
    <xf numFmtId="164" fontId="0" fillId="0" borderId="0" xfId="0" applyNumberFormat="1"/>
    <xf numFmtId="0" fontId="0" fillId="0" borderId="0" xfId="0" quotePrefix="1"/>
    <xf numFmtId="0" fontId="1" fillId="0" borderId="0" xfId="0" applyFont="1"/>
    <xf numFmtId="165" fontId="0" fillId="0" borderId="0" xfId="0" applyNumberFormat="1"/>
    <xf numFmtId="0" fontId="2" fillId="0" borderId="0" xfId="0" applyFont="1"/>
    <xf numFmtId="0" fontId="3" fillId="0" borderId="0" xfId="0" applyFont="1"/>
    <xf numFmtId="0" fontId="5" fillId="0" borderId="0" xfId="0" applyFont="1"/>
    <xf numFmtId="0" fontId="6" fillId="0" borderId="0" xfId="0" applyFont="1"/>
    <xf numFmtId="0" fontId="4" fillId="0" borderId="0" xfId="1" applyFill="1" applyBorder="1" applyAlignment="1"/>
    <xf numFmtId="0" fontId="7" fillId="0" borderId="0" xfId="0" applyFont="1"/>
    <xf numFmtId="0" fontId="4" fillId="0" borderId="0" xfId="1"/>
    <xf numFmtId="0" fontId="8" fillId="0" borderId="0" xfId="0" applyFont="1"/>
    <xf numFmtId="0" fontId="9" fillId="0" borderId="0" xfId="0" applyFont="1"/>
    <xf numFmtId="0" fontId="11" fillId="0" borderId="0" xfId="0" applyFont="1"/>
    <xf numFmtId="0" fontId="14" fillId="0" borderId="0" xfId="0" applyFont="1"/>
    <xf numFmtId="0" fontId="5" fillId="0" borderId="0" xfId="0" applyFont="1" applyAlignment="1">
      <alignment wrapText="1"/>
    </xf>
    <xf numFmtId="0" fontId="15" fillId="0" borderId="0" xfId="0" applyFont="1"/>
    <xf numFmtId="0" fontId="15" fillId="0" borderId="0" xfId="0" applyFont="1" applyAlignment="1">
      <alignment wrapText="1"/>
    </xf>
    <xf numFmtId="0" fontId="17" fillId="0" borderId="0" xfId="0" applyFont="1"/>
    <xf numFmtId="0" fontId="18" fillId="0" borderId="0" xfId="0" applyFont="1"/>
    <xf numFmtId="0" fontId="19" fillId="0" borderId="0" xfId="0" applyFont="1"/>
    <xf numFmtId="0" fontId="22" fillId="0" borderId="0" xfId="0" applyFont="1"/>
    <xf numFmtId="1" fontId="0" fillId="0" borderId="0" xfId="0" applyNumberFormat="1"/>
    <xf numFmtId="17" fontId="0" fillId="0" borderId="0" xfId="0" applyNumberFormat="1"/>
    <xf numFmtId="0" fontId="0" fillId="0" borderId="0" xfId="0" applyAlignment="1">
      <alignment vertical="center"/>
    </xf>
    <xf numFmtId="0" fontId="0" fillId="4" borderId="0" xfId="0" applyFill="1"/>
    <xf numFmtId="0" fontId="0" fillId="5" borderId="0" xfId="0" applyFill="1"/>
    <xf numFmtId="0" fontId="0" fillId="2" borderId="0" xfId="0" applyFill="1"/>
    <xf numFmtId="0" fontId="23" fillId="0" borderId="0" xfId="0" applyFont="1"/>
    <xf numFmtId="0" fontId="24" fillId="0" borderId="0" xfId="0" applyFont="1"/>
    <xf numFmtId="166" fontId="0" fillId="0" borderId="0" xfId="0" applyNumberFormat="1"/>
    <xf numFmtId="1" fontId="14" fillId="0" borderId="0" xfId="0" applyNumberFormat="1" applyFont="1"/>
    <xf numFmtId="1" fontId="25" fillId="0" borderId="0" xfId="0" applyNumberFormat="1" applyFont="1"/>
    <xf numFmtId="0" fontId="14" fillId="2" borderId="0" xfId="0" applyFont="1" applyFill="1"/>
    <xf numFmtId="11" fontId="0" fillId="0" borderId="0" xfId="0" applyNumberFormat="1"/>
    <xf numFmtId="2" fontId="0" fillId="2" borderId="0" xfId="0" applyNumberFormat="1" applyFill="1"/>
    <xf numFmtId="12" fontId="0" fillId="0" borderId="0" xfId="0" applyNumberFormat="1"/>
    <xf numFmtId="0" fontId="27" fillId="0" borderId="0" xfId="0" applyFont="1"/>
    <xf numFmtId="0" fontId="0" fillId="6" borderId="0" xfId="0" applyFill="1"/>
    <xf numFmtId="11" fontId="0" fillId="6" borderId="0" xfId="0" applyNumberFormat="1" applyFill="1"/>
    <xf numFmtId="0" fontId="29" fillId="0" borderId="0" xfId="0" applyFont="1"/>
    <xf numFmtId="0" fontId="25" fillId="6" borderId="0" xfId="0" applyFont="1" applyFill="1"/>
    <xf numFmtId="0" fontId="0" fillId="0" borderId="0" xfId="0" applyAlignment="1">
      <alignment vertical="center" wrapText="1"/>
    </xf>
    <xf numFmtId="0" fontId="30" fillId="0" borderId="0" xfId="0" applyFont="1"/>
    <xf numFmtId="0" fontId="31" fillId="0" borderId="0" xfId="0" applyFont="1"/>
    <xf numFmtId="0" fontId="31" fillId="7" borderId="0" xfId="0" applyFont="1" applyFill="1"/>
    <xf numFmtId="0" fontId="32" fillId="0" borderId="0" xfId="0" applyFont="1" applyAlignment="1">
      <alignment horizontal="center"/>
    </xf>
    <xf numFmtId="0" fontId="33" fillId="0" borderId="0" xfId="0" applyFont="1"/>
    <xf numFmtId="0" fontId="33" fillId="8" borderId="0" xfId="0" applyFont="1" applyFill="1"/>
    <xf numFmtId="0" fontId="33" fillId="9" borderId="0" xfId="0" applyFont="1" applyFill="1"/>
    <xf numFmtId="0" fontId="33" fillId="10" borderId="0" xfId="0" applyFont="1" applyFill="1"/>
    <xf numFmtId="0" fontId="33" fillId="11" borderId="0" xfId="0" applyFont="1" applyFill="1"/>
    <xf numFmtId="0" fontId="33" fillId="12" borderId="0" xfId="0" applyFont="1" applyFill="1"/>
    <xf numFmtId="0" fontId="0" fillId="0" borderId="0" xfId="0" applyAlignment="1">
      <alignment wrapText="1"/>
    </xf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0" fillId="0" borderId="1" xfId="0" applyBorder="1"/>
    <xf numFmtId="0" fontId="0" fillId="13" borderId="0" xfId="0" applyFill="1"/>
    <xf numFmtId="0" fontId="0" fillId="14" borderId="0" xfId="0" applyFill="1"/>
    <xf numFmtId="0" fontId="0" fillId="11" borderId="0" xfId="0" applyFill="1"/>
    <xf numFmtId="0" fontId="33" fillId="15" borderId="0" xfId="0" applyFont="1" applyFill="1"/>
    <xf numFmtId="0" fontId="0" fillId="15" borderId="0" xfId="0" applyFill="1"/>
    <xf numFmtId="0" fontId="0" fillId="8" borderId="0" xfId="0" applyFill="1"/>
    <xf numFmtId="0" fontId="22" fillId="16" borderId="0" xfId="0" applyFont="1" applyFill="1"/>
    <xf numFmtId="0" fontId="33" fillId="17" borderId="0" xfId="0" applyFont="1" applyFill="1"/>
    <xf numFmtId="0" fontId="0" fillId="17" borderId="0" xfId="0" applyFill="1"/>
    <xf numFmtId="0" fontId="33" fillId="18" borderId="0" xfId="0" applyFont="1" applyFill="1"/>
    <xf numFmtId="0" fontId="0" fillId="18" borderId="0" xfId="0" applyFill="1"/>
    <xf numFmtId="0" fontId="33" fillId="19" borderId="0" xfId="0" applyFont="1" applyFill="1"/>
    <xf numFmtId="0" fontId="0" fillId="19" borderId="0" xfId="0" applyFill="1"/>
    <xf numFmtId="0" fontId="22" fillId="20" borderId="0" xfId="0" applyFont="1" applyFill="1"/>
    <xf numFmtId="0" fontId="0" fillId="20" borderId="0" xfId="0" applyFill="1"/>
    <xf numFmtId="0" fontId="15" fillId="21" borderId="2" xfId="0" applyFont="1" applyFill="1" applyBorder="1" applyAlignment="1">
      <alignment horizontal="center" vertical="center"/>
    </xf>
    <xf numFmtId="0" fontId="0" fillId="21" borderId="2" xfId="0" applyFill="1" applyBorder="1" applyAlignment="1">
      <alignment horizontal="center"/>
    </xf>
    <xf numFmtId="0" fontId="15" fillId="21" borderId="3" xfId="0" applyFont="1" applyFill="1" applyBorder="1" applyAlignment="1">
      <alignment horizontal="center" vertical="center"/>
    </xf>
    <xf numFmtId="165" fontId="0" fillId="2" borderId="0" xfId="0" applyNumberFormat="1" applyFill="1"/>
    <xf numFmtId="0" fontId="0" fillId="0" borderId="4" xfId="0" applyFill="1" applyBorder="1" applyAlignment="1" applyProtection="1">
      <alignment horizontal="center"/>
      <protection locked="0"/>
    </xf>
    <xf numFmtId="164" fontId="0" fillId="0" borderId="4" xfId="0" applyNumberFormat="1" applyFill="1" applyBorder="1" applyAlignment="1" applyProtection="1">
      <alignment horizontal="center"/>
      <protection locked="0"/>
    </xf>
    <xf numFmtId="0" fontId="31" fillId="21" borderId="2" xfId="0" applyFont="1" applyFill="1" applyBorder="1" applyAlignment="1">
      <alignment horizontal="center" vertical="center"/>
    </xf>
    <xf numFmtId="0" fontId="5" fillId="21" borderId="3" xfId="0" applyFont="1" applyFill="1" applyBorder="1" applyAlignment="1">
      <alignment horizontal="center" vertical="center"/>
    </xf>
    <xf numFmtId="0" fontId="31" fillId="2" borderId="2" xfId="0" applyFont="1" applyFill="1" applyBorder="1" applyAlignment="1">
      <alignment horizontal="center" vertical="center"/>
    </xf>
    <xf numFmtId="0" fontId="0" fillId="0" borderId="4" xfId="0" applyFill="1" applyBorder="1"/>
    <xf numFmtId="0" fontId="31" fillId="0" borderId="4" xfId="0" applyFont="1" applyFill="1" applyBorder="1" applyAlignment="1">
      <alignment horizontal="center" vertical="center"/>
    </xf>
    <xf numFmtId="0" fontId="5" fillId="0" borderId="4" xfId="0" applyFont="1" applyFill="1" applyBorder="1" applyAlignment="1">
      <alignment horizontal="center" vertical="center"/>
    </xf>
    <xf numFmtId="0" fontId="36" fillId="0" borderId="4" xfId="0" applyFont="1" applyFill="1" applyBorder="1"/>
    <xf numFmtId="0" fontId="31" fillId="0" borderId="4" xfId="0" applyFont="1" applyFill="1" applyBorder="1" applyAlignment="1">
      <alignment horizontal="center" vertical="center" wrapText="1"/>
    </xf>
    <xf numFmtId="164" fontId="34" fillId="0" borderId="4" xfId="0" applyNumberFormat="1" applyFont="1" applyFill="1" applyBorder="1" applyAlignment="1">
      <alignment horizontal="center" vertical="center" wrapText="1"/>
    </xf>
    <xf numFmtId="0" fontId="34" fillId="0" borderId="4" xfId="0" applyFont="1" applyFill="1" applyBorder="1" applyAlignment="1">
      <alignment horizontal="center" vertical="center"/>
    </xf>
    <xf numFmtId="0" fontId="35" fillId="0" borderId="4" xfId="0" applyFont="1" applyFill="1" applyBorder="1" applyAlignment="1">
      <alignment horizontal="center" vertical="center"/>
    </xf>
    <xf numFmtId="0" fontId="34" fillId="0" borderId="4" xfId="0" applyFont="1" applyFill="1" applyBorder="1" applyAlignment="1">
      <alignment horizontal="center" vertical="center" wrapText="1"/>
    </xf>
    <xf numFmtId="0" fontId="36" fillId="0" borderId="4" xfId="0" applyFont="1" applyFill="1" applyBorder="1" applyAlignment="1">
      <alignment horizontal="center" vertical="center"/>
    </xf>
    <xf numFmtId="0" fontId="0" fillId="0" borderId="4" xfId="0" applyFill="1" applyBorder="1" applyAlignment="1">
      <alignment horizontal="center" vertical="center"/>
    </xf>
    <xf numFmtId="0" fontId="36" fillId="0" borderId="4" xfId="0" applyFont="1" applyFill="1" applyBorder="1" applyAlignment="1">
      <alignment horizontal="center" vertical="center" wrapText="1"/>
    </xf>
    <xf numFmtId="165" fontId="0" fillId="0" borderId="4" xfId="0" applyNumberFormat="1" applyFill="1" applyBorder="1" applyAlignment="1" applyProtection="1">
      <alignment horizontal="center"/>
      <protection locked="0"/>
    </xf>
    <xf numFmtId="0" fontId="0" fillId="0" borderId="4" xfId="0" applyFill="1" applyBorder="1" applyAlignment="1">
      <alignment horizontal="center"/>
    </xf>
    <xf numFmtId="0" fontId="36" fillId="0" borderId="4" xfId="0" applyFont="1" applyFill="1" applyBorder="1" applyAlignment="1">
      <alignment horizontal="right" vertical="center" wrapText="1"/>
    </xf>
    <xf numFmtId="0" fontId="36" fillId="0" borderId="4" xfId="0" applyFont="1" applyFill="1" applyBorder="1" applyAlignment="1">
      <alignment horizontal="right"/>
    </xf>
    <xf numFmtId="0" fontId="22" fillId="0" borderId="4" xfId="0" applyFont="1" applyFill="1" applyBorder="1" applyAlignment="1">
      <alignment horizontal="center" vertical="center"/>
    </xf>
    <xf numFmtId="0" fontId="22" fillId="0" borderId="4" xfId="0" applyFont="1" applyFill="1" applyBorder="1" applyAlignment="1">
      <alignment horizontal="center"/>
    </xf>
    <xf numFmtId="165" fontId="0" fillId="0" borderId="4" xfId="0" applyNumberFormat="1" applyFill="1" applyBorder="1" applyAlignment="1">
      <alignment horizontal="center"/>
    </xf>
    <xf numFmtId="0" fontId="0" fillId="0" borderId="4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2" borderId="0" xfId="0" applyFill="1" applyAlignment="1">
      <alignment horizontal="center"/>
    </xf>
    <xf numFmtId="0" fontId="0" fillId="3" borderId="0" xfId="0" applyFill="1" applyAlignment="1">
      <alignment horizontal="center"/>
    </xf>
    <xf numFmtId="0" fontId="4" fillId="0" borderId="0" xfId="1" applyAlignment="1">
      <alignment horizontal="center"/>
    </xf>
    <xf numFmtId="0" fontId="0" fillId="0" borderId="0" xfId="0" applyAlignment="1">
      <alignment horizontal="center" vertical="center"/>
    </xf>
    <xf numFmtId="0" fontId="14" fillId="2" borderId="0" xfId="0" applyFont="1" applyFill="1" applyAlignment="1">
      <alignment horizontal="center"/>
    </xf>
    <xf numFmtId="0" fontId="5" fillId="0" borderId="0" xfId="0" applyFont="1" applyAlignment="1"/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colors>
    <mruColors>
      <color rgb="FFD59AE6"/>
      <color rgb="FF93B7E6"/>
      <color rgb="FF8F609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tyles" Target="style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theme" Target="theme/theme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e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gif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31.png"/><Relationship Id="rId3" Type="http://schemas.openxmlformats.org/officeDocument/2006/relationships/image" Target="../media/image26.png"/><Relationship Id="rId7" Type="http://schemas.openxmlformats.org/officeDocument/2006/relationships/image" Target="../media/image30.png"/><Relationship Id="rId2" Type="http://schemas.openxmlformats.org/officeDocument/2006/relationships/image" Target="../media/image25.jpeg"/><Relationship Id="rId1" Type="http://schemas.openxmlformats.org/officeDocument/2006/relationships/image" Target="../media/image24.png"/><Relationship Id="rId6" Type="http://schemas.openxmlformats.org/officeDocument/2006/relationships/image" Target="../media/image29.png"/><Relationship Id="rId5" Type="http://schemas.openxmlformats.org/officeDocument/2006/relationships/image" Target="../media/image28.png"/><Relationship Id="rId4" Type="http://schemas.openxmlformats.org/officeDocument/2006/relationships/image" Target="../media/image27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jpeg"/><Relationship Id="rId2" Type="http://schemas.openxmlformats.org/officeDocument/2006/relationships/image" Target="../media/image6.jpeg"/><Relationship Id="rId1" Type="http://schemas.openxmlformats.org/officeDocument/2006/relationships/image" Target="../media/image5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5" Type="http://schemas.openxmlformats.org/officeDocument/2006/relationships/image" Target="../media/image13.jpeg"/><Relationship Id="rId4" Type="http://schemas.openxmlformats.org/officeDocument/2006/relationships/image" Target="../media/image12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6.png"/><Relationship Id="rId2" Type="http://schemas.openxmlformats.org/officeDocument/2006/relationships/image" Target="../media/image15.gif"/><Relationship Id="rId1" Type="http://schemas.openxmlformats.org/officeDocument/2006/relationships/image" Target="../media/image14.gif"/></Relationships>
</file>

<file path=xl/drawings/_rels/drawing6.xml.rels><?xml version="1.0" encoding="UTF-8" standalone="yes"?>
<Relationships xmlns="http://schemas.openxmlformats.org/package/2006/relationships"><Relationship Id="rId2" Type="http://schemas.openxmlformats.org/officeDocument/2006/relationships/image" Target="../media/image18.png"/><Relationship Id="rId1" Type="http://schemas.openxmlformats.org/officeDocument/2006/relationships/image" Target="../media/image17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20.gif"/><Relationship Id="rId1" Type="http://schemas.openxmlformats.org/officeDocument/2006/relationships/image" Target="../media/image19.gif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gif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457200</xdr:colOff>
      <xdr:row>11</xdr:row>
      <xdr:rowOff>165100</xdr:rowOff>
    </xdr:from>
    <xdr:to>
      <xdr:col>3</xdr:col>
      <xdr:colOff>694943</xdr:colOff>
      <xdr:row>24</xdr:row>
      <xdr:rowOff>139929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F7D9834-EC6B-72C5-2C16-79E08836D4B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900" t="14460" r="7018"/>
        <a:stretch/>
      </xdr:blipFill>
      <xdr:spPr bwMode="auto">
        <a:xfrm>
          <a:off x="457200" y="2400300"/>
          <a:ext cx="2714243" cy="26164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431800</xdr:colOff>
      <xdr:row>15</xdr:row>
      <xdr:rowOff>177800</xdr:rowOff>
    </xdr:from>
    <xdr:to>
      <xdr:col>9</xdr:col>
      <xdr:colOff>701390</xdr:colOff>
      <xdr:row>30</xdr:row>
      <xdr:rowOff>94408</xdr:rowOff>
    </xdr:to>
    <xdr:pic>
      <xdr:nvPicPr>
        <xdr:cNvPr id="4" name="Picture 3" descr="Fig. 12">
          <a:extLst>
            <a:ext uri="{FF2B5EF4-FFF2-40B4-BE49-F238E27FC236}">
              <a16:creationId xmlns:a16="http://schemas.microsoft.com/office/drawing/2014/main" id="{1E36CA4B-2623-2365-CDA5-0131277706E6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388" t="5859" r="4355" b="47596"/>
        <a:stretch/>
      </xdr:blipFill>
      <xdr:spPr bwMode="auto">
        <a:xfrm>
          <a:off x="4610100" y="3225800"/>
          <a:ext cx="3622390" cy="2964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228600</xdr:colOff>
      <xdr:row>13</xdr:row>
      <xdr:rowOff>76200</xdr:rowOff>
    </xdr:from>
    <xdr:to>
      <xdr:col>16</xdr:col>
      <xdr:colOff>450565</xdr:colOff>
      <xdr:row>26</xdr:row>
      <xdr:rowOff>130487</xdr:rowOff>
    </xdr:to>
    <xdr:pic>
      <xdr:nvPicPr>
        <xdr:cNvPr id="5" name="Picture 4" descr="Fig. 12">
          <a:extLst>
            <a:ext uri="{FF2B5EF4-FFF2-40B4-BE49-F238E27FC236}">
              <a16:creationId xmlns:a16="http://schemas.microsoft.com/office/drawing/2014/main" id="{DF74925E-F775-5787-31D8-D218702A9187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3389" t="57674" r="4355"/>
        <a:stretch/>
      </xdr:blipFill>
      <xdr:spPr bwMode="auto">
        <a:xfrm>
          <a:off x="10274300" y="2717800"/>
          <a:ext cx="3622390" cy="26958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381000</xdr:colOff>
      <xdr:row>11</xdr:row>
      <xdr:rowOff>139700</xdr:rowOff>
    </xdr:from>
    <xdr:to>
      <xdr:col>24</xdr:col>
      <xdr:colOff>382516</xdr:colOff>
      <xdr:row>23</xdr:row>
      <xdr:rowOff>67526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072B544-CA29-508D-117D-722A9952BFC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237" t="6959" r="2586" b="48074"/>
        <a:stretch/>
      </xdr:blipFill>
      <xdr:spPr bwMode="auto">
        <a:xfrm>
          <a:off x="17716500" y="2374900"/>
          <a:ext cx="2478016" cy="2366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673100</xdr:colOff>
      <xdr:row>40</xdr:row>
      <xdr:rowOff>165100</xdr:rowOff>
    </xdr:from>
    <xdr:to>
      <xdr:col>15</xdr:col>
      <xdr:colOff>626991</xdr:colOff>
      <xdr:row>52</xdr:row>
      <xdr:rowOff>28544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EF26469-4F76-C920-DE47-D3495F40D84A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2238" t="58357" r="4755"/>
        <a:stretch/>
      </xdr:blipFill>
      <xdr:spPr bwMode="auto">
        <a:xfrm>
          <a:off x="10579100" y="8293100"/>
          <a:ext cx="2478016" cy="23018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190500</xdr:colOff>
      <xdr:row>11</xdr:row>
      <xdr:rowOff>190500</xdr:rowOff>
    </xdr:from>
    <xdr:to>
      <xdr:col>12</xdr:col>
      <xdr:colOff>762000</xdr:colOff>
      <xdr:row>33</xdr:row>
      <xdr:rowOff>139700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F14F0AB-DB6B-0830-636A-90DE529D5741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3" t="34580" r="51279" b="32897"/>
        <a:stretch/>
      </xdr:blipFill>
      <xdr:spPr bwMode="auto">
        <a:xfrm>
          <a:off x="5143500" y="2425700"/>
          <a:ext cx="5524500" cy="44196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11</xdr:col>
      <xdr:colOff>546100</xdr:colOff>
      <xdr:row>29</xdr:row>
      <xdr:rowOff>50800</xdr:rowOff>
    </xdr:from>
    <xdr:ext cx="5664229" cy="593239"/>
    <xdr:sp macro="" textlink="">
      <xdr:nvSpPr>
        <xdr:cNvPr id="2" name="TextBox 1">
          <a:extLst>
            <a:ext uri="{FF2B5EF4-FFF2-40B4-BE49-F238E27FC236}">
              <a16:creationId xmlns:a16="http://schemas.microsoft.com/office/drawing/2014/main" id="{D41434D4-CCA4-0385-9F91-2523E494BA58}"/>
            </a:ext>
          </a:extLst>
        </xdr:cNvPr>
        <xdr:cNvSpPr txBox="1"/>
      </xdr:nvSpPr>
      <xdr:spPr>
        <a:xfrm>
          <a:off x="11176000" y="5943600"/>
          <a:ext cx="5664229" cy="59323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600">
              <a:solidFill>
                <a:srgbClr val="FF0000"/>
              </a:solidFill>
            </a:rPr>
            <a:t>Note:</a:t>
          </a:r>
          <a:r>
            <a:rPr lang="en-US" sz="1600" baseline="0">
              <a:solidFill>
                <a:srgbClr val="FF0000"/>
              </a:solidFill>
            </a:rPr>
            <a:t> 437 g/dm3 </a:t>
          </a:r>
          <a:r>
            <a:rPr lang="en-US" sz="1600">
              <a:solidFill>
                <a:srgbClr val="FF0000"/>
              </a:solidFill>
            </a:rPr>
            <a:t>corresponds to the optimal packing of the system</a:t>
          </a:r>
          <a:r>
            <a:rPr lang="en-US" sz="1600" baseline="0">
              <a:solidFill>
                <a:srgbClr val="FF0000"/>
              </a:solidFill>
            </a:rPr>
            <a:t> with the polystrene-pyridine-pyridinium as the basis</a:t>
          </a:r>
          <a:endParaRPr lang="en-US" sz="1600">
            <a:solidFill>
              <a:srgbClr val="FF0000"/>
            </a:solidFill>
          </a:endParaRPr>
        </a:p>
      </xdr:txBody>
    </xdr:sp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238125</xdr:colOff>
      <xdr:row>7</xdr:row>
      <xdr:rowOff>66675</xdr:rowOff>
    </xdr:from>
    <xdr:to>
      <xdr:col>1</xdr:col>
      <xdr:colOff>171450</xdr:colOff>
      <xdr:row>12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989816F-0ADA-970D-C1C1-B704E734F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8125" y="1466850"/>
          <a:ext cx="1609725" cy="1066800"/>
        </a:xfrm>
        <a:prstGeom prst="rect">
          <a:avLst/>
        </a:prstGeom>
      </xdr:spPr>
    </xdr:pic>
    <xdr:clientData/>
  </xdr:twoCellAnchor>
  <xdr:twoCellAnchor editAs="oneCell">
    <xdr:from>
      <xdr:col>5</xdr:col>
      <xdr:colOff>57150</xdr:colOff>
      <xdr:row>7</xdr:row>
      <xdr:rowOff>0</xdr:rowOff>
    </xdr:from>
    <xdr:to>
      <xdr:col>6</xdr:col>
      <xdr:colOff>352425</xdr:colOff>
      <xdr:row>12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676B922-4C18-F3A7-9F71-256AE92CC493}"/>
            </a:ext>
            <a:ext uri="{147F2762-F138-4A5C-976F-8EAC2B608ADB}">
              <a16:predDERef xmlns:a16="http://schemas.microsoft.com/office/drawing/2014/main" pred="{D989816F-0ADA-970D-C1C1-B704E734F4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095750" y="1400175"/>
          <a:ext cx="981075" cy="118110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6</xdr:row>
      <xdr:rowOff>180975</xdr:rowOff>
    </xdr:from>
    <xdr:to>
      <xdr:col>3</xdr:col>
      <xdr:colOff>409575</xdr:colOff>
      <xdr:row>12</xdr:row>
      <xdr:rowOff>38100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15555F1-6AF1-B990-0B0D-DCAB3A24C59F}"/>
            </a:ext>
            <a:ext uri="{147F2762-F138-4A5C-976F-8EAC2B608ADB}">
              <a16:predDERef xmlns:a16="http://schemas.microsoft.com/office/drawing/2014/main" pred="{E676B922-4C18-F3A7-9F71-256AE92CC4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314575" y="1381125"/>
          <a:ext cx="1057275" cy="1057275"/>
        </a:xfrm>
        <a:prstGeom prst="rect">
          <a:avLst/>
        </a:prstGeom>
      </xdr:spPr>
    </xdr:pic>
    <xdr:clientData/>
  </xdr:twoCellAnchor>
  <xdr:twoCellAnchor editAs="oneCell">
    <xdr:from>
      <xdr:col>7</xdr:col>
      <xdr:colOff>200025</xdr:colOff>
      <xdr:row>3</xdr:row>
      <xdr:rowOff>28575</xdr:rowOff>
    </xdr:from>
    <xdr:to>
      <xdr:col>10</xdr:col>
      <xdr:colOff>419100</xdr:colOff>
      <xdr:row>6</xdr:row>
      <xdr:rowOff>19050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0BFF1B7-2FF2-5E41-8C45-222890212867}"/>
            </a:ext>
            <a:ext uri="{147F2762-F138-4A5C-976F-8EAC2B608ADB}">
              <a16:predDERef xmlns:a16="http://schemas.microsoft.com/office/drawing/2014/main" pred="{915555F1-6AF1-B990-0B0D-DCAB3A24C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610225" y="628650"/>
          <a:ext cx="2276475" cy="590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2</xdr:col>
      <xdr:colOff>590550</xdr:colOff>
      <xdr:row>41</xdr:row>
      <xdr:rowOff>171450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8CDC17C5-D38D-5390-BE9F-554219448963}"/>
            </a:ext>
            <a:ext uri="{147F2762-F138-4A5C-976F-8EAC2B608ADB}">
              <a16:predDERef xmlns:a16="http://schemas.microsoft.com/office/drawing/2014/main" pred="{60BFF1B7-2FF2-5E41-8C45-2228902128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3800475"/>
          <a:ext cx="4276725" cy="45720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19</xdr:row>
      <xdr:rowOff>0</xdr:rowOff>
    </xdr:from>
    <xdr:to>
      <xdr:col>10</xdr:col>
      <xdr:colOff>9525</xdr:colOff>
      <xdr:row>41</xdr:row>
      <xdr:rowOff>171450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B0E286-68C0-AC8E-8887-0BEF09D1FE14}"/>
            </a:ext>
            <a:ext uri="{147F2762-F138-4A5C-976F-8EAC2B608ADB}">
              <a16:predDERef xmlns:a16="http://schemas.microsoft.com/office/drawing/2014/main" pred="{8CDC17C5-D38D-5390-BE9F-5542194489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29175" y="3800475"/>
          <a:ext cx="3390900" cy="457200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19</xdr:row>
      <xdr:rowOff>0</xdr:rowOff>
    </xdr:from>
    <xdr:to>
      <xdr:col>16</xdr:col>
      <xdr:colOff>371475</xdr:colOff>
      <xdr:row>41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8601864-1210-BBB8-D30B-68EDACC22A19}"/>
            </a:ext>
            <a:ext uri="{147F2762-F138-4A5C-976F-8EAC2B608ADB}">
              <a16:predDERef xmlns:a16="http://schemas.microsoft.com/office/drawing/2014/main" pred="{75B0E286-68C0-AC8E-8887-0BEF09D1FE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86825" y="3800475"/>
          <a:ext cx="3752850" cy="4572000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50</xdr:row>
      <xdr:rowOff>57150</xdr:rowOff>
    </xdr:from>
    <xdr:to>
      <xdr:col>15</xdr:col>
      <xdr:colOff>400050</xdr:colOff>
      <xdr:row>66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CBE8DA7-D483-99D0-9F6D-552EC1FAD919}"/>
            </a:ext>
            <a:ext uri="{147F2762-F138-4A5C-976F-8EAC2B608ADB}">
              <a16:predDERef xmlns:a16="http://schemas.microsoft.com/office/drawing/2014/main" pred="{18601864-1210-BBB8-D30B-68EDACC22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667375" y="10058400"/>
          <a:ext cx="7496175" cy="33147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142875</xdr:colOff>
      <xdr:row>9</xdr:row>
      <xdr:rowOff>47625</xdr:rowOff>
    </xdr:from>
    <xdr:to>
      <xdr:col>7</xdr:col>
      <xdr:colOff>565150</xdr:colOff>
      <xdr:row>22</xdr:row>
      <xdr:rowOff>171450</xdr:rowOff>
    </xdr:to>
    <xdr:pic>
      <xdr:nvPicPr>
        <xdr:cNvPr id="7" name="Picture 1">
          <a:extLst>
            <a:ext uri="{FF2B5EF4-FFF2-40B4-BE49-F238E27FC236}">
              <a16:creationId xmlns:a16="http://schemas.microsoft.com/office/drawing/2014/main" id="{F60AF3C1-A564-DAC7-A011-646898F0B5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875" y="1847850"/>
          <a:ext cx="6632575" cy="27654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292100</xdr:colOff>
      <xdr:row>10</xdr:row>
      <xdr:rowOff>195734</xdr:rowOff>
    </xdr:from>
    <xdr:to>
      <xdr:col>8</xdr:col>
      <xdr:colOff>219075</xdr:colOff>
      <xdr:row>34</xdr:row>
      <xdr:rowOff>79375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F3497C2-C1D1-5E95-B058-D0E12E996F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25925" y="2195984"/>
          <a:ext cx="5318125" cy="4684241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12</xdr:row>
      <xdr:rowOff>123825</xdr:rowOff>
    </xdr:from>
    <xdr:to>
      <xdr:col>3</xdr:col>
      <xdr:colOff>495300</xdr:colOff>
      <xdr:row>25</xdr:row>
      <xdr:rowOff>171450</xdr:rowOff>
    </xdr:to>
    <xdr:pic>
      <xdr:nvPicPr>
        <xdr:cNvPr id="5" name="Picture 4" descr="Nafion&amp;#8482; perfluorinated membrane Nafion&amp;#8482; 117">
          <a:extLst>
            <a:ext uri="{FF2B5EF4-FFF2-40B4-BE49-F238E27FC236}">
              <a16:creationId xmlns:a16="http://schemas.microsoft.com/office/drawing/2014/main" id="{EBE0E7D5-2697-EC7D-8FF5-AE01E56BF714}"/>
            </a:ext>
            <a:ext uri="{147F2762-F138-4A5C-976F-8EAC2B608ADB}">
              <a16:predDERef xmlns:a16="http://schemas.microsoft.com/office/drawing/2014/main" pred="{2F3497C2-C1D1-5E95-B058-D0E12E996F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4775" y="2524125"/>
          <a:ext cx="3848100" cy="26479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81324</xdr:colOff>
      <xdr:row>10</xdr:row>
      <xdr:rowOff>76200</xdr:rowOff>
    </xdr:from>
    <xdr:to>
      <xdr:col>17</xdr:col>
      <xdr:colOff>152400</xdr:colOff>
      <xdr:row>33</xdr:row>
      <xdr:rowOff>50799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82B1B0F-65EE-852C-2A19-4A47E4DBD3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012724" y="2108200"/>
          <a:ext cx="5100276" cy="46481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19</xdr:row>
      <xdr:rowOff>0</xdr:rowOff>
    </xdr:from>
    <xdr:to>
      <xdr:col>7</xdr:col>
      <xdr:colOff>227445</xdr:colOff>
      <xdr:row>31</xdr:row>
      <xdr:rowOff>148774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ADBF1EA-274E-0ABA-C5FD-9092A0D93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500" y="3860800"/>
          <a:ext cx="6234545" cy="25871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495300</xdr:colOff>
      <xdr:row>5</xdr:row>
      <xdr:rowOff>180975</xdr:rowOff>
    </xdr:from>
    <xdr:to>
      <xdr:col>9</xdr:col>
      <xdr:colOff>628650</xdr:colOff>
      <xdr:row>22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AA15E2F-74BF-F248-1A86-7C53DCA4B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95300" y="1181100"/>
          <a:ext cx="7762875" cy="329565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27</xdr:row>
      <xdr:rowOff>57150</xdr:rowOff>
    </xdr:from>
    <xdr:to>
      <xdr:col>13</xdr:col>
      <xdr:colOff>9525</xdr:colOff>
      <xdr:row>42</xdr:row>
      <xdr:rowOff>66675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3FB9CE3-0ABF-15DD-A5F7-8CDDEAA74DC7}"/>
            </a:ext>
            <a:ext uri="{147F2762-F138-4A5C-976F-8EAC2B608ADB}">
              <a16:predDERef xmlns:a16="http://schemas.microsoft.com/office/drawing/2014/main" pred="{8AA15E2F-74BF-F248-1A86-7C53DCA4B0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23900" y="5457825"/>
          <a:ext cx="9505950" cy="3009900"/>
        </a:xfrm>
        <a:prstGeom prst="rect">
          <a:avLst/>
        </a:prstGeom>
      </xdr:spPr>
    </xdr:pic>
    <xdr:clientData/>
  </xdr:twoCellAnchor>
  <xdr:twoCellAnchor editAs="oneCell">
    <xdr:from>
      <xdr:col>0</xdr:col>
      <xdr:colOff>657225</xdr:colOff>
      <xdr:row>42</xdr:row>
      <xdr:rowOff>28575</xdr:rowOff>
    </xdr:from>
    <xdr:to>
      <xdr:col>6</xdr:col>
      <xdr:colOff>1133475</xdr:colOff>
      <xdr:row>67</xdr:row>
      <xdr:rowOff>95250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21633D1-318D-DA7E-7B84-A8D2C17D15DB}"/>
            </a:ext>
            <a:ext uri="{147F2762-F138-4A5C-976F-8EAC2B608ADB}">
              <a16:predDERef xmlns:a16="http://schemas.microsoft.com/office/drawing/2014/main" pred="{E3FB9CE3-0ABF-15DD-A5F7-8CDDEAA74D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7225" y="8429625"/>
          <a:ext cx="5343525" cy="50673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68</xdr:row>
      <xdr:rowOff>85725</xdr:rowOff>
    </xdr:from>
    <xdr:to>
      <xdr:col>8</xdr:col>
      <xdr:colOff>38100</xdr:colOff>
      <xdr:row>103</xdr:row>
      <xdr:rowOff>190500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9AEC1504-8DBA-F299-8B7C-FE7AFCF1B8B2}"/>
            </a:ext>
            <a:ext uri="{147F2762-F138-4A5C-976F-8EAC2B608ADB}">
              <a16:predDERef xmlns:a16="http://schemas.microsoft.com/office/drawing/2014/main" pred="{B21633D1-318D-DA7E-7B84-A8D2C17D1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5325" y="13687425"/>
          <a:ext cx="6276975" cy="7105650"/>
        </a:xfrm>
        <a:prstGeom prst="rect">
          <a:avLst/>
        </a:prstGeom>
      </xdr:spPr>
    </xdr:pic>
    <xdr:clientData/>
  </xdr:twoCellAnchor>
  <xdr:twoCellAnchor editAs="oneCell">
    <xdr:from>
      <xdr:col>12</xdr:col>
      <xdr:colOff>381000</xdr:colOff>
      <xdr:row>4</xdr:row>
      <xdr:rowOff>184081</xdr:rowOff>
    </xdr:from>
    <xdr:to>
      <xdr:col>21</xdr:col>
      <xdr:colOff>520700</xdr:colOff>
      <xdr:row>28</xdr:row>
      <xdr:rowOff>1291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837EF90-4557-20D4-C9CF-B1A1731604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94800" y="996881"/>
          <a:ext cx="6197600" cy="46940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431800</xdr:colOff>
      <xdr:row>10</xdr:row>
      <xdr:rowOff>12700</xdr:rowOff>
    </xdr:from>
    <xdr:to>
      <xdr:col>4</xdr:col>
      <xdr:colOff>806450</xdr:colOff>
      <xdr:row>30</xdr:row>
      <xdr:rowOff>177800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A71BB83-2332-CD93-7B6B-42023990F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7300" y="2044700"/>
          <a:ext cx="4699000" cy="4229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</xdr:col>
      <xdr:colOff>552450</xdr:colOff>
      <xdr:row>3</xdr:row>
      <xdr:rowOff>31750</xdr:rowOff>
    </xdr:from>
    <xdr:to>
      <xdr:col>19</xdr:col>
      <xdr:colOff>73591</xdr:colOff>
      <xdr:row>14</xdr:row>
      <xdr:rowOff>19050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F9AF45-9897-F0FA-DDBB-FD9E8C7D8DCE}"/>
            </a:ext>
            <a:ext uri="{147F2762-F138-4A5C-976F-8EAC2B608ADB}">
              <a16:predDERef xmlns:a16="http://schemas.microsoft.com/office/drawing/2014/main" pred="{AA71BB83-2332-CD93-7B6B-42023990F5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8050" y="631825"/>
          <a:ext cx="8741341" cy="2187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431800</xdr:colOff>
      <xdr:row>33</xdr:row>
      <xdr:rowOff>9525</xdr:rowOff>
    </xdr:from>
    <xdr:to>
      <xdr:col>4</xdr:col>
      <xdr:colOff>1454150</xdr:colOff>
      <xdr:row>46</xdr:row>
      <xdr:rowOff>48423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83C812E-53AE-3A50-192E-B92D545C6CE1}"/>
            </a:ext>
            <a:ext uri="{147F2762-F138-4A5C-976F-8EAC2B608ADB}">
              <a16:predDERef xmlns:a16="http://schemas.microsoft.com/office/drawing/2014/main" pred="{71F9AF45-9897-F0FA-DDBB-FD9E8C7D8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31800" y="6610350"/>
          <a:ext cx="6261100" cy="263922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762000</xdr:colOff>
      <xdr:row>18</xdr:row>
      <xdr:rowOff>50800</xdr:rowOff>
    </xdr:from>
    <xdr:to>
      <xdr:col>6</xdr:col>
      <xdr:colOff>126232</xdr:colOff>
      <xdr:row>28</xdr:row>
      <xdr:rowOff>177931</xdr:rowOff>
    </xdr:to>
    <xdr:pic>
      <xdr:nvPicPr>
        <xdr:cNvPr id="3" name="Picture 2" descr="Fig. 5.">
          <a:extLst>
            <a:ext uri="{FF2B5EF4-FFF2-40B4-BE49-F238E27FC236}">
              <a16:creationId xmlns:a16="http://schemas.microsoft.com/office/drawing/2014/main" id="{2FC4BF43-6C2B-28B8-09AE-F4CB12B088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13000" y="3708400"/>
          <a:ext cx="4783957" cy="2159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800100</xdr:colOff>
      <xdr:row>14</xdr:row>
      <xdr:rowOff>101599</xdr:rowOff>
    </xdr:from>
    <xdr:to>
      <xdr:col>16</xdr:col>
      <xdr:colOff>571500</xdr:colOff>
      <xdr:row>30</xdr:row>
      <xdr:rowOff>192492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D0BC659-C723-A768-A8E4-807F0079B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229600" y="2946399"/>
          <a:ext cx="5549900" cy="3342093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736600</xdr:colOff>
      <xdr:row>11</xdr:row>
      <xdr:rowOff>127000</xdr:rowOff>
    </xdr:from>
    <xdr:to>
      <xdr:col>3</xdr:col>
      <xdr:colOff>871137</xdr:colOff>
      <xdr:row>37</xdr:row>
      <xdr:rowOff>82140</xdr:rowOff>
    </xdr:to>
    <xdr:pic>
      <xdr:nvPicPr>
        <xdr:cNvPr id="2" name="Picture 1" descr="Figure 1">
          <a:extLst>
            <a:ext uri="{FF2B5EF4-FFF2-40B4-BE49-F238E27FC236}">
              <a16:creationId xmlns:a16="http://schemas.microsoft.com/office/drawing/2014/main" id="{D2CDFDE0-6E87-155F-3DCC-40D72B187B8E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r="50000"/>
        <a:stretch/>
      </xdr:blipFill>
      <xdr:spPr bwMode="auto">
        <a:xfrm>
          <a:off x="736600" y="2362200"/>
          <a:ext cx="5846362" cy="5238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279399</xdr:colOff>
      <xdr:row>15</xdr:row>
      <xdr:rowOff>88900</xdr:rowOff>
    </xdr:from>
    <xdr:to>
      <xdr:col>17</xdr:col>
      <xdr:colOff>652460</xdr:colOff>
      <xdr:row>25</xdr:row>
      <xdr:rowOff>25400</xdr:rowOff>
    </xdr:to>
    <xdr:pic>
      <xdr:nvPicPr>
        <xdr:cNvPr id="3" name="Picture 2" descr="Figure 1">
          <a:extLst>
            <a:ext uri="{FF2B5EF4-FFF2-40B4-BE49-F238E27FC236}">
              <a16:creationId xmlns:a16="http://schemas.microsoft.com/office/drawing/2014/main" id="{652440ED-B607-1844-B9DC-4AAE1F8051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34399" y="3136900"/>
          <a:ext cx="6151561" cy="19685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647700</xdr:colOff>
      <xdr:row>11</xdr:row>
      <xdr:rowOff>190500</xdr:rowOff>
    </xdr:from>
    <xdr:to>
      <xdr:col>7</xdr:col>
      <xdr:colOff>237203</xdr:colOff>
      <xdr:row>36</xdr:row>
      <xdr:rowOff>103909</xdr:rowOff>
    </xdr:to>
    <xdr:pic>
      <xdr:nvPicPr>
        <xdr:cNvPr id="2" name="Picture 1" descr="Figure 1">
          <a:extLst>
            <a:ext uri="{FF2B5EF4-FFF2-40B4-BE49-F238E27FC236}">
              <a16:creationId xmlns:a16="http://schemas.microsoft.com/office/drawing/2014/main" id="{376BA056-2959-E2A6-3478-2AB8FAE4EE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473200" y="2425700"/>
          <a:ext cx="5126703" cy="49934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13</xdr:row>
      <xdr:rowOff>0</xdr:rowOff>
    </xdr:from>
    <xdr:to>
      <xdr:col>5</xdr:col>
      <xdr:colOff>797151</xdr:colOff>
      <xdr:row>25</xdr:row>
      <xdr:rowOff>178859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E898A19-319E-EEF7-CDDF-B419EDED85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51000" y="2641600"/>
          <a:ext cx="3273651" cy="2617259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56F225B0-6034-4733-9920-0F412359FDA4}" name="Table1" displayName="Table1" ref="A1:Q110" totalsRowShown="0">
  <autoFilter ref="A1:Q110" xr:uid="{56F225B0-6034-4733-9920-0F412359FDA4}"/>
  <tableColumns count="17">
    <tableColumn id="1" xr3:uid="{9B60B9C0-A97B-4664-A798-369B9B336E6A}" name="Column1"/>
    <tableColumn id="2" xr3:uid="{A963265F-314E-4746-BD9D-EAEF5045F1B6}" name="Column2"/>
    <tableColumn id="3" xr3:uid="{91D0B21C-4C9D-4515-9ABC-BB01F5A226FF}" name="Column3"/>
    <tableColumn id="4" xr3:uid="{1C2AA35B-16F0-42B7-AC08-98AC50AB4694}" name="Column4"/>
    <tableColumn id="6" xr3:uid="{453F7258-941C-4114-9B65-8E35D2D426E0}" name="Column42"/>
    <tableColumn id="5" xr3:uid="{3D1BC873-0204-4088-A512-C955A5E5A648}" name="Column5"/>
    <tableColumn id="7" xr3:uid="{3B47E3D6-D647-4FE0-9843-50A270BBB87A}" name="g(r) of Counter-ion and Water (O)"/>
    <tableColumn id="8" xr3:uid="{871CAEBE-656B-4F04-B33D-F615D20F9F0D}" name="N(r) of Counter-ion and Water (O)"/>
    <tableColumn id="17" xr3:uid="{05CE3882-A138-497F-93A2-2A0D9BEEFAE8}" name="Name of the Polymer"/>
    <tableColumn id="9" xr3:uid="{A893B70D-AD43-4B48-AC64-F73AEC940829}" name="g(r) of Co-ion and Water (O)"/>
    <tableColumn id="10" xr3:uid="{076C54CA-B1AC-49D7-99E3-00EB5F78CDFD}" name="N(r) of Co-ion and Water (O)"/>
    <tableColumn id="11" xr3:uid="{1C445DD1-6D2A-4BF5-B83F-50A5C64C5EB9}" name="g(r) of Charge bearing group and Water (O)"/>
    <tableColumn id="12" xr3:uid="{3771B1B0-2B8B-4E8C-94FE-D87C02DDE68A}" name="N(r) of Charge bearing group and Water (O)"/>
    <tableColumn id="13" xr3:uid="{05FCAC69-6120-416E-8E07-BD419C555DA0}" name="Hopping rates of counter-ion"/>
    <tableColumn id="14" xr3:uid="{38D469D4-1CEC-49EA-B1EE-E857B9BF22EA}" name="Diffusion coefficient of water"/>
    <tableColumn id="15" xr3:uid="{AB72EE96-A271-464E-A5C2-26A12CC3BE2B}" name="Diffusion coefficient of counterion"/>
    <tableColumn id="16" xr3:uid="{582AF6F0-5F06-49AD-8CEC-EEA75DF5FA93}" name="Distribution of largest water cluster size"/>
  </tableColumns>
  <tableStyleInfo name="TableStyleLight16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hyperlink" Target="https://pubs.acs.org/doi/pdf/10.1021/acs.macromol.8b02550" TargetMode="Externa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doi.org/10.1016/j.memsci.2017.04.007" TargetMode="Externa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hyperlink" Target="https://pubs.acs.org/doi/10.1021/acs.macromol.5b01654" TargetMode="Externa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hyperlink" Target="https://aip.scitation.org/doi/10.1063/5.0046073" TargetMode="External"/><Relationship Id="rId2" Type="http://schemas.openxmlformats.org/officeDocument/2006/relationships/hyperlink" Target="https://pubs.acs.org/doi/pdf/10.1021/j100638a009" TargetMode="External"/><Relationship Id="rId1" Type="http://schemas.openxmlformats.org/officeDocument/2006/relationships/hyperlink" Target="https://www.sciencedirect.com/science/article/pii/S0376738821002131?via%3Dihub" TargetMode="Externa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hyperlink" Target="https://pubs.acs.org/doi/full/10.1021/acsami.6b14902" TargetMode="Externa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hyperlink" Target="https://nam04.safelinks.protection.outlook.com/?url=https%3A%2F%2Fwww.sciencedirect.com%2Fscience%2Farticle%2Fpii%2FS0376738819306775&amp;data=05%7C01%7Cghisha1%40lsu.edu%7C55d351e40af542ae55df08da8f65d2fe%7C2d4dad3f50ae47d983a09ae2b1f466f8%7C0%7C0%7C637979964729622574%7CUnknown%7CTWFpbGZsb3d8eyJWIjoiMC4wLjAwMDAiLCJQIjoiV2luMzIiLCJBTiI6Ik1haWwiLCJXVCI6Mn0%3D%7C3000%7C%7C%7C&amp;sdata=wX7GRxTH9HyRaYu1ETKkELyhCuv0Fcp3z7DUtgb0epU%3D&amp;reserved=0" TargetMode="Externa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hyperlink" Target="https://www.sciencedirect.com/science/article/pii/S037673881930677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B45EF9-80A2-420C-91DD-6A887B7F3EFF}">
  <dimension ref="A1:X81"/>
  <sheetViews>
    <sheetView tabSelected="1" topLeftCell="N1" workbookViewId="0">
      <selection activeCell="U18" sqref="U18"/>
    </sheetView>
  </sheetViews>
  <sheetFormatPr defaultColWidth="8.875" defaultRowHeight="15.75" customHeight="1"/>
  <cols>
    <col min="2" max="2" width="34.625" customWidth="1"/>
    <col min="3" max="3" width="9.625" bestFit="1" customWidth="1"/>
    <col min="4" max="4" width="9.625" customWidth="1"/>
    <col min="5" max="6" width="11.625" customWidth="1"/>
    <col min="7" max="7" width="19.625" customWidth="1"/>
    <col min="8" max="8" width="17.5" customWidth="1"/>
    <col min="9" max="9" width="23.625" customWidth="1"/>
    <col min="10" max="10" width="21.625" customWidth="1"/>
    <col min="11" max="12" width="16.625" customWidth="1"/>
    <col min="13" max="13" width="18" customWidth="1"/>
    <col min="14" max="14" width="19.125" customWidth="1"/>
    <col min="15" max="15" width="17.625" customWidth="1"/>
    <col min="16" max="16" width="16.625" customWidth="1"/>
    <col min="17" max="17" width="22.5" customWidth="1"/>
    <col min="18" max="18" width="21.625" customWidth="1"/>
    <col min="19" max="19" width="20" customWidth="1"/>
    <col min="20" max="20" width="26.5" hidden="1" customWidth="1"/>
    <col min="21" max="21" width="26.5" customWidth="1"/>
    <col min="22" max="22" width="24.5" style="29" hidden="1" customWidth="1"/>
    <col min="23" max="23" width="25" customWidth="1"/>
    <col min="24" max="24" width="20" customWidth="1"/>
  </cols>
  <sheetData>
    <row r="1" spans="1:24">
      <c r="A1" s="75" t="s">
        <v>0</v>
      </c>
      <c r="B1" s="74" t="s">
        <v>1</v>
      </c>
      <c r="C1" s="74" t="s">
        <v>2</v>
      </c>
      <c r="D1" s="74" t="s">
        <v>3</v>
      </c>
      <c r="E1" s="74" t="s">
        <v>4</v>
      </c>
      <c r="F1" s="74" t="s">
        <v>5</v>
      </c>
      <c r="G1" s="74" t="s">
        <v>6</v>
      </c>
      <c r="H1" s="74" t="s">
        <v>7</v>
      </c>
      <c r="I1" s="74" t="s">
        <v>8</v>
      </c>
      <c r="J1" s="74" t="s">
        <v>9</v>
      </c>
      <c r="K1" s="74" t="s">
        <v>10</v>
      </c>
      <c r="L1" s="74" t="s">
        <v>11</v>
      </c>
      <c r="M1" s="74" t="s">
        <v>12</v>
      </c>
      <c r="N1" s="74" t="s">
        <v>13</v>
      </c>
      <c r="O1" s="74" t="s">
        <v>14</v>
      </c>
      <c r="P1" s="74" t="s">
        <v>15</v>
      </c>
      <c r="Q1" s="74" t="s">
        <v>16</v>
      </c>
      <c r="R1" s="74" t="s">
        <v>17</v>
      </c>
      <c r="S1" s="74" t="s">
        <v>18</v>
      </c>
      <c r="T1" s="80" t="s">
        <v>20</v>
      </c>
      <c r="U1" s="81" t="s">
        <v>21</v>
      </c>
      <c r="V1" s="82" t="s">
        <v>22</v>
      </c>
      <c r="W1" s="81" t="s">
        <v>23</v>
      </c>
      <c r="X1" s="76" t="s">
        <v>19</v>
      </c>
    </row>
    <row r="2" spans="1:24" s="83" customFormat="1">
      <c r="A2" s="83">
        <v>1</v>
      </c>
      <c r="B2" s="102" t="s">
        <v>622</v>
      </c>
      <c r="C2" s="84" t="s">
        <v>24</v>
      </c>
      <c r="D2" s="84" t="s">
        <v>25</v>
      </c>
      <c r="E2" s="85" t="s">
        <v>26</v>
      </c>
      <c r="F2" s="86">
        <v>6</v>
      </c>
      <c r="G2" s="85">
        <v>0.02</v>
      </c>
      <c r="H2" s="87" t="s">
        <v>27</v>
      </c>
      <c r="I2" s="87" t="s">
        <v>28</v>
      </c>
      <c r="J2" s="87" t="s">
        <v>29</v>
      </c>
      <c r="K2" s="87" t="s">
        <v>30</v>
      </c>
      <c r="L2" s="87" t="s">
        <v>37</v>
      </c>
      <c r="M2" s="87" t="s">
        <v>31</v>
      </c>
      <c r="N2" s="87" t="s">
        <v>38</v>
      </c>
      <c r="O2" s="87" t="s">
        <v>39</v>
      </c>
      <c r="P2" s="87" t="s">
        <v>40</v>
      </c>
      <c r="Q2" s="87" t="s">
        <v>33</v>
      </c>
      <c r="R2" s="87" t="s">
        <v>41</v>
      </c>
      <c r="S2" s="87" t="s">
        <v>35</v>
      </c>
      <c r="T2" s="88">
        <v>3.1749079499999999E-2</v>
      </c>
      <c r="U2" s="88">
        <f>T2/DATA!$J$19</f>
        <v>5.6093780035335682E-2</v>
      </c>
      <c r="V2" s="88">
        <v>2.6234850000000001E-3</v>
      </c>
      <c r="W2" s="88">
        <f>V2/DATA!$J$19</f>
        <v>4.6351325088339222E-3</v>
      </c>
      <c r="X2" s="79">
        <v>0.30038684719535702</v>
      </c>
    </row>
    <row r="3" spans="1:24" s="83" customFormat="1">
      <c r="A3" s="83">
        <v>2</v>
      </c>
      <c r="B3" s="102" t="s">
        <v>622</v>
      </c>
      <c r="C3" s="84" t="s">
        <v>24</v>
      </c>
      <c r="D3" s="84" t="s">
        <v>25</v>
      </c>
      <c r="E3" s="85" t="s">
        <v>26</v>
      </c>
      <c r="F3" s="86">
        <v>6</v>
      </c>
      <c r="G3" s="85">
        <v>0.2</v>
      </c>
      <c r="H3" s="87" t="s">
        <v>27</v>
      </c>
      <c r="I3" s="87" t="s">
        <v>28</v>
      </c>
      <c r="J3" s="87" t="s">
        <v>42</v>
      </c>
      <c r="K3" s="87" t="s">
        <v>43</v>
      </c>
      <c r="L3" s="87" t="s">
        <v>37</v>
      </c>
      <c r="M3" s="87" t="s">
        <v>31</v>
      </c>
      <c r="N3" s="87" t="s">
        <v>35</v>
      </c>
      <c r="O3" s="87" t="s">
        <v>44</v>
      </c>
      <c r="P3" s="87" t="s">
        <v>40</v>
      </c>
      <c r="Q3" s="87" t="s">
        <v>33</v>
      </c>
      <c r="R3" s="87" t="s">
        <v>41</v>
      </c>
      <c r="S3" s="87" t="s">
        <v>45</v>
      </c>
      <c r="T3" s="88">
        <v>3.1749079499999999E-2</v>
      </c>
      <c r="U3" s="88">
        <f>T3/DATA!$J$19</f>
        <v>5.6093780035335682E-2</v>
      </c>
      <c r="V3" s="88">
        <v>2.3609404999999999E-3</v>
      </c>
      <c r="W3" s="88">
        <f>V3/DATA!$J$19</f>
        <v>4.1712729681978797E-3</v>
      </c>
      <c r="X3" s="79">
        <v>0.31934235976789099</v>
      </c>
    </row>
    <row r="4" spans="1:24" s="83" customFormat="1">
      <c r="A4" s="83">
        <v>3</v>
      </c>
      <c r="B4" s="102" t="s">
        <v>622</v>
      </c>
      <c r="C4" s="84" t="s">
        <v>24</v>
      </c>
      <c r="D4" s="84" t="s">
        <v>25</v>
      </c>
      <c r="E4" s="85" t="s">
        <v>26</v>
      </c>
      <c r="F4" s="86">
        <v>6</v>
      </c>
      <c r="G4" s="85">
        <v>0.5</v>
      </c>
      <c r="H4" s="87" t="s">
        <v>27</v>
      </c>
      <c r="I4" s="87" t="s">
        <v>28</v>
      </c>
      <c r="J4" s="87" t="s">
        <v>46</v>
      </c>
      <c r="K4" s="87" t="s">
        <v>43</v>
      </c>
      <c r="L4" s="87" t="s">
        <v>37</v>
      </c>
      <c r="M4" s="87" t="s">
        <v>31</v>
      </c>
      <c r="N4" s="87" t="s">
        <v>47</v>
      </c>
      <c r="O4" s="87" t="s">
        <v>48</v>
      </c>
      <c r="P4" s="87" t="s">
        <v>40</v>
      </c>
      <c r="Q4" s="87" t="s">
        <v>33</v>
      </c>
      <c r="R4" s="87" t="s">
        <v>34</v>
      </c>
      <c r="S4" s="87" t="s">
        <v>49</v>
      </c>
      <c r="T4" s="88">
        <v>3.0945774999999998E-2</v>
      </c>
      <c r="U4" s="88">
        <f>T4/DATA!$J$19</f>
        <v>5.4674514134275612E-2</v>
      </c>
      <c r="V4" s="88">
        <v>3.8599379999999998E-3</v>
      </c>
      <c r="W4" s="88">
        <f>V4/DATA!$J$19</f>
        <v>6.8196784452296813E-3</v>
      </c>
      <c r="X4" s="79">
        <v>0.47640232108317199</v>
      </c>
    </row>
    <row r="5" spans="1:24" s="83" customFormat="1">
      <c r="A5" s="83">
        <v>4</v>
      </c>
      <c r="B5" s="102" t="s">
        <v>622</v>
      </c>
      <c r="C5" s="84" t="s">
        <v>24</v>
      </c>
      <c r="D5" s="84" t="s">
        <v>25</v>
      </c>
      <c r="E5" s="85" t="s">
        <v>26</v>
      </c>
      <c r="F5" s="86">
        <v>6</v>
      </c>
      <c r="G5" s="85">
        <v>1</v>
      </c>
      <c r="H5" s="87">
        <v>4.55</v>
      </c>
      <c r="I5" s="87" t="s">
        <v>28</v>
      </c>
      <c r="J5" s="87" t="s">
        <v>50</v>
      </c>
      <c r="K5" s="87">
        <v>4.7</v>
      </c>
      <c r="L5" s="87" t="s">
        <v>51</v>
      </c>
      <c r="M5" s="87" t="s">
        <v>31</v>
      </c>
      <c r="N5" s="87" t="s">
        <v>52</v>
      </c>
      <c r="O5" s="87" t="s">
        <v>53</v>
      </c>
      <c r="P5" s="87" t="s">
        <v>40</v>
      </c>
      <c r="Q5" s="87" t="s">
        <v>33</v>
      </c>
      <c r="R5" s="87" t="s">
        <v>54</v>
      </c>
      <c r="S5" s="87" t="s">
        <v>55</v>
      </c>
      <c r="T5" s="88">
        <v>2.2120585000000002E-2</v>
      </c>
      <c r="U5" s="88">
        <f>T5/DATA!$J$19</f>
        <v>3.9082305653710243E-2</v>
      </c>
      <c r="V5" s="88">
        <v>3.7188059999999998E-3</v>
      </c>
      <c r="W5" s="88">
        <f>V5/DATA!$J$19</f>
        <v>6.570328621908126E-3</v>
      </c>
      <c r="X5" s="79">
        <v>0.66324951644100505</v>
      </c>
    </row>
    <row r="6" spans="1:24" s="83" customFormat="1">
      <c r="A6" s="83">
        <v>5</v>
      </c>
      <c r="B6" s="92" t="s">
        <v>623</v>
      </c>
      <c r="C6" s="89" t="s">
        <v>56</v>
      </c>
      <c r="D6" s="89" t="s">
        <v>57</v>
      </c>
      <c r="E6" s="90" t="s">
        <v>58</v>
      </c>
      <c r="F6" s="86">
        <v>113</v>
      </c>
      <c r="G6" s="91">
        <v>0.02</v>
      </c>
      <c r="H6" s="91" t="s">
        <v>67</v>
      </c>
      <c r="I6" s="91" t="s">
        <v>60</v>
      </c>
      <c r="J6" s="91" t="s">
        <v>76</v>
      </c>
      <c r="K6" s="91" t="s">
        <v>77</v>
      </c>
      <c r="L6" s="91" t="s">
        <v>78</v>
      </c>
      <c r="M6" s="91" t="s">
        <v>79</v>
      </c>
      <c r="N6" s="91" t="s">
        <v>65</v>
      </c>
      <c r="O6" s="91" t="s">
        <v>80</v>
      </c>
      <c r="P6" s="91" t="s">
        <v>66</v>
      </c>
      <c r="Q6" s="91" t="s">
        <v>60</v>
      </c>
      <c r="R6" s="91" t="s">
        <v>81</v>
      </c>
      <c r="S6" s="91" t="s">
        <v>64</v>
      </c>
      <c r="T6" s="88">
        <v>0.31521955675000002</v>
      </c>
      <c r="U6" s="88">
        <f>T6/DATA!$J$19</f>
        <v>0.55692501192579502</v>
      </c>
      <c r="V6" s="88">
        <v>8.8645299999999996E-2</v>
      </c>
      <c r="W6" s="88">
        <f>V6/DATA!$J$19</f>
        <v>0.15661713780918726</v>
      </c>
      <c r="X6" s="78">
        <v>0.28089887640449401</v>
      </c>
    </row>
    <row r="7" spans="1:24" s="83" customFormat="1">
      <c r="A7" s="83">
        <v>6</v>
      </c>
      <c r="B7" s="92" t="s">
        <v>623</v>
      </c>
      <c r="C7" s="89" t="s">
        <v>56</v>
      </c>
      <c r="D7" s="89" t="s">
        <v>57</v>
      </c>
      <c r="E7" s="90" t="s">
        <v>58</v>
      </c>
      <c r="F7" s="86">
        <v>113</v>
      </c>
      <c r="G7" s="91">
        <v>0.2</v>
      </c>
      <c r="H7" s="91" t="s">
        <v>67</v>
      </c>
      <c r="I7" s="91" t="s">
        <v>82</v>
      </c>
      <c r="J7" s="91" t="s">
        <v>70</v>
      </c>
      <c r="K7" s="91" t="s">
        <v>83</v>
      </c>
      <c r="L7" s="91" t="s">
        <v>72</v>
      </c>
      <c r="M7" s="91" t="s">
        <v>62</v>
      </c>
      <c r="N7" s="91" t="s">
        <v>84</v>
      </c>
      <c r="O7" s="91" t="s">
        <v>85</v>
      </c>
      <c r="P7" s="91" t="s">
        <v>85</v>
      </c>
      <c r="Q7" s="91" t="s">
        <v>60</v>
      </c>
      <c r="R7" s="91" t="s">
        <v>86</v>
      </c>
      <c r="S7" s="91" t="s">
        <v>87</v>
      </c>
      <c r="T7" s="88">
        <v>0.30300286300000001</v>
      </c>
      <c r="U7" s="88">
        <f>T7/DATA!$J$19</f>
        <v>0.53534074734982329</v>
      </c>
      <c r="V7" s="88">
        <v>0.10163820275</v>
      </c>
      <c r="W7" s="88">
        <f>V7/DATA!$J$19</f>
        <v>0.17957279637809187</v>
      </c>
      <c r="X7" s="78">
        <v>0.31835205992509302</v>
      </c>
    </row>
    <row r="8" spans="1:24" s="83" customFormat="1">
      <c r="A8" s="83">
        <v>7</v>
      </c>
      <c r="B8" s="92" t="s">
        <v>623</v>
      </c>
      <c r="C8" s="89" t="s">
        <v>56</v>
      </c>
      <c r="D8" s="89" t="s">
        <v>57</v>
      </c>
      <c r="E8" s="90" t="s">
        <v>58</v>
      </c>
      <c r="F8" s="86">
        <v>113</v>
      </c>
      <c r="G8" s="91">
        <v>0.5</v>
      </c>
      <c r="H8" s="91" t="s">
        <v>69</v>
      </c>
      <c r="I8" s="91" t="s">
        <v>60</v>
      </c>
      <c r="J8" s="91" t="s">
        <v>88</v>
      </c>
      <c r="K8" s="91" t="s">
        <v>89</v>
      </c>
      <c r="L8" s="91" t="s">
        <v>90</v>
      </c>
      <c r="M8" s="91" t="s">
        <v>62</v>
      </c>
      <c r="N8" s="91" t="s">
        <v>68</v>
      </c>
      <c r="O8" s="91" t="s">
        <v>67</v>
      </c>
      <c r="P8" s="91" t="s">
        <v>91</v>
      </c>
      <c r="Q8" s="91" t="s">
        <v>60</v>
      </c>
      <c r="R8" s="91" t="s">
        <v>92</v>
      </c>
      <c r="S8" s="91" t="s">
        <v>93</v>
      </c>
      <c r="T8" s="88">
        <v>0.27286634199999998</v>
      </c>
      <c r="U8" s="88">
        <f>T8/DATA!$J$19</f>
        <v>0.48209601060070661</v>
      </c>
      <c r="V8" s="88">
        <v>9.0729851333333333E-2</v>
      </c>
      <c r="W8" s="88">
        <f>V8/DATA!$J$19</f>
        <v>0.1603000906949352</v>
      </c>
      <c r="X8" s="78">
        <v>0.49250936329588002</v>
      </c>
    </row>
    <row r="9" spans="1:24" s="83" customFormat="1">
      <c r="A9" s="83">
        <v>8</v>
      </c>
      <c r="B9" s="92" t="s">
        <v>623</v>
      </c>
      <c r="C9" s="89" t="s">
        <v>56</v>
      </c>
      <c r="D9" s="89" t="s">
        <v>57</v>
      </c>
      <c r="E9" s="90" t="s">
        <v>58</v>
      </c>
      <c r="F9" s="86">
        <v>113</v>
      </c>
      <c r="G9" s="91">
        <v>1</v>
      </c>
      <c r="H9" s="91" t="s">
        <v>59</v>
      </c>
      <c r="I9" s="91" t="s">
        <v>60</v>
      </c>
      <c r="J9" s="91" t="s">
        <v>94</v>
      </c>
      <c r="K9" s="91" t="s">
        <v>95</v>
      </c>
      <c r="L9" s="91" t="s">
        <v>96</v>
      </c>
      <c r="M9" s="91" t="s">
        <v>62</v>
      </c>
      <c r="N9" s="91" t="s">
        <v>74</v>
      </c>
      <c r="O9" s="91" t="s">
        <v>69</v>
      </c>
      <c r="P9" s="91" t="s">
        <v>66</v>
      </c>
      <c r="Q9" s="91" t="s">
        <v>60</v>
      </c>
      <c r="R9" s="91" t="s">
        <v>97</v>
      </c>
      <c r="S9" s="91" t="s">
        <v>75</v>
      </c>
      <c r="T9" s="88">
        <v>0.24660838324999998</v>
      </c>
      <c r="U9" s="88">
        <f>T9/DATA!$J$19</f>
        <v>0.43570385733215539</v>
      </c>
      <c r="V9" s="88">
        <v>7.3241520666666671E-2</v>
      </c>
      <c r="W9" s="88">
        <f>V9/DATA!$J$19</f>
        <v>0.12940197997644287</v>
      </c>
      <c r="X9" s="78">
        <v>0.52059925093632897</v>
      </c>
    </row>
    <row r="10" spans="1:24" s="83" customFormat="1">
      <c r="A10" s="83">
        <v>9</v>
      </c>
      <c r="B10" s="92" t="s">
        <v>624</v>
      </c>
      <c r="C10" s="89" t="s">
        <v>24</v>
      </c>
      <c r="D10" s="89" t="s">
        <v>25</v>
      </c>
      <c r="E10" s="90" t="s">
        <v>26</v>
      </c>
      <c r="F10" s="86">
        <v>6</v>
      </c>
      <c r="G10" s="91">
        <v>0.02</v>
      </c>
      <c r="H10" s="91" t="s">
        <v>98</v>
      </c>
      <c r="I10" s="91" t="s">
        <v>99</v>
      </c>
      <c r="J10" s="91" t="s">
        <v>100</v>
      </c>
      <c r="K10" s="91" t="s">
        <v>101</v>
      </c>
      <c r="L10" s="91" t="s">
        <v>61</v>
      </c>
      <c r="M10" s="91" t="s">
        <v>31</v>
      </c>
      <c r="N10" s="91" t="s">
        <v>102</v>
      </c>
      <c r="O10" s="91" t="s">
        <v>71</v>
      </c>
      <c r="P10" s="91" t="s">
        <v>103</v>
      </c>
      <c r="Q10" s="91" t="s">
        <v>104</v>
      </c>
      <c r="R10" s="91" t="s">
        <v>105</v>
      </c>
      <c r="S10" s="91" t="s">
        <v>68</v>
      </c>
      <c r="T10" s="88">
        <v>2.3363842750000002E-2</v>
      </c>
      <c r="U10" s="88">
        <f>T10/DATA!$J$19</f>
        <v>4.1278874116607772E-2</v>
      </c>
      <c r="V10" s="88">
        <v>1.524154E-3</v>
      </c>
      <c r="W10" s="88">
        <f>V10/DATA!$J$19</f>
        <v>2.6928515901060066E-3</v>
      </c>
      <c r="X10" s="79">
        <v>0.159574468085106</v>
      </c>
    </row>
    <row r="11" spans="1:24" s="83" customFormat="1">
      <c r="A11" s="83">
        <v>10</v>
      </c>
      <c r="B11" s="92" t="s">
        <v>624</v>
      </c>
      <c r="C11" s="89" t="s">
        <v>24</v>
      </c>
      <c r="D11" s="89" t="s">
        <v>25</v>
      </c>
      <c r="E11" s="90" t="s">
        <v>26</v>
      </c>
      <c r="F11" s="86">
        <v>6</v>
      </c>
      <c r="G11" s="91">
        <v>0.2</v>
      </c>
      <c r="H11" s="91" t="s">
        <v>98</v>
      </c>
      <c r="I11" s="91" t="s">
        <v>28</v>
      </c>
      <c r="J11" s="91" t="s">
        <v>106</v>
      </c>
      <c r="K11" s="91" t="s">
        <v>107</v>
      </c>
      <c r="L11" s="91" t="s">
        <v>108</v>
      </c>
      <c r="M11" s="91" t="s">
        <v>31</v>
      </c>
      <c r="N11" s="91" t="s">
        <v>109</v>
      </c>
      <c r="O11" s="91" t="s">
        <v>110</v>
      </c>
      <c r="P11" s="91" t="s">
        <v>111</v>
      </c>
      <c r="Q11" s="91" t="s">
        <v>33</v>
      </c>
      <c r="R11" s="91" t="s">
        <v>112</v>
      </c>
      <c r="S11" s="91" t="s">
        <v>113</v>
      </c>
      <c r="T11" s="88">
        <v>1.510216225E-2</v>
      </c>
      <c r="U11" s="88">
        <f>T11/DATA!$J$19</f>
        <v>2.6682265459363957E-2</v>
      </c>
      <c r="V11" s="88">
        <v>1.4980880000000001E-3</v>
      </c>
      <c r="W11" s="88">
        <f>V11/DATA!$J$19</f>
        <v>2.6467985865724379E-3</v>
      </c>
      <c r="X11" s="79">
        <v>0.182591876208897</v>
      </c>
    </row>
    <row r="12" spans="1:24" s="83" customFormat="1">
      <c r="A12" s="83">
        <v>11</v>
      </c>
      <c r="B12" s="92" t="s">
        <v>624</v>
      </c>
      <c r="C12" s="89" t="s">
        <v>24</v>
      </c>
      <c r="D12" s="89" t="s">
        <v>25</v>
      </c>
      <c r="E12" s="90" t="s">
        <v>26</v>
      </c>
      <c r="F12" s="86">
        <v>6</v>
      </c>
      <c r="G12" s="91">
        <v>0.5</v>
      </c>
      <c r="H12" s="91" t="s">
        <v>98</v>
      </c>
      <c r="I12" s="91" t="s">
        <v>28</v>
      </c>
      <c r="J12" s="91" t="s">
        <v>114</v>
      </c>
      <c r="K12" s="91" t="s">
        <v>115</v>
      </c>
      <c r="L12" s="91" t="s">
        <v>116</v>
      </c>
      <c r="M12" s="91" t="s">
        <v>31</v>
      </c>
      <c r="N12" s="91" t="s">
        <v>117</v>
      </c>
      <c r="O12" s="91" t="s">
        <v>118</v>
      </c>
      <c r="P12" s="91" t="s">
        <v>119</v>
      </c>
      <c r="Q12" s="91" t="s">
        <v>104</v>
      </c>
      <c r="R12" s="91" t="s">
        <v>120</v>
      </c>
      <c r="S12" s="91" t="s">
        <v>121</v>
      </c>
      <c r="T12" s="88">
        <v>2.0272125250000002E-2</v>
      </c>
      <c r="U12" s="88">
        <f>T12/DATA!$J$19</f>
        <v>3.5816475706713778E-2</v>
      </c>
      <c r="V12" s="88">
        <v>8.3016600000000002E-4</v>
      </c>
      <c r="W12" s="88">
        <f>V12/DATA!$J$19</f>
        <v>1.4667243816254415E-3</v>
      </c>
      <c r="X12" s="79">
        <v>0.27195357833655698</v>
      </c>
    </row>
    <row r="13" spans="1:24" s="83" customFormat="1">
      <c r="A13" s="83">
        <v>12</v>
      </c>
      <c r="B13" s="92" t="s">
        <v>624</v>
      </c>
      <c r="C13" s="89" t="s">
        <v>24</v>
      </c>
      <c r="D13" s="89" t="s">
        <v>25</v>
      </c>
      <c r="E13" s="90" t="s">
        <v>26</v>
      </c>
      <c r="F13" s="86">
        <v>6</v>
      </c>
      <c r="G13" s="91">
        <v>1</v>
      </c>
      <c r="H13" s="91" t="s">
        <v>122</v>
      </c>
      <c r="I13" s="91" t="s">
        <v>123</v>
      </c>
      <c r="J13" s="91" t="s">
        <v>124</v>
      </c>
      <c r="K13" s="91" t="s">
        <v>125</v>
      </c>
      <c r="L13" s="91" t="s">
        <v>126</v>
      </c>
      <c r="M13" s="91" t="s">
        <v>31</v>
      </c>
      <c r="N13" s="91" t="s">
        <v>73</v>
      </c>
      <c r="O13" s="91" t="s">
        <v>127</v>
      </c>
      <c r="P13" s="91" t="s">
        <v>111</v>
      </c>
      <c r="Q13" s="91" t="s">
        <v>104</v>
      </c>
      <c r="R13" s="91" t="s">
        <v>101</v>
      </c>
      <c r="S13" s="91" t="s">
        <v>128</v>
      </c>
      <c r="T13" s="88">
        <v>1.8993496666666668E-2</v>
      </c>
      <c r="U13" s="88">
        <f>T13/DATA!$J$19</f>
        <v>3.355741460541814E-2</v>
      </c>
      <c r="V13" s="88">
        <v>7.9785266666666669E-4</v>
      </c>
      <c r="W13" s="88">
        <f>V13/DATA!$J$19</f>
        <v>1.4096336866902238E-3</v>
      </c>
      <c r="X13" s="79">
        <v>0.34912959381044401</v>
      </c>
    </row>
    <row r="14" spans="1:24" s="83" customFormat="1">
      <c r="A14" s="83">
        <v>13</v>
      </c>
      <c r="B14" s="92" t="s">
        <v>139</v>
      </c>
      <c r="C14" s="93" t="s">
        <v>57</v>
      </c>
      <c r="D14" s="93" t="s">
        <v>56</v>
      </c>
      <c r="E14" s="94" t="s">
        <v>140</v>
      </c>
      <c r="F14" s="86">
        <v>16</v>
      </c>
      <c r="G14" s="94" t="s">
        <v>141</v>
      </c>
      <c r="H14" s="94" t="s">
        <v>131</v>
      </c>
      <c r="I14" s="94" t="s">
        <v>67</v>
      </c>
      <c r="J14" s="94" t="s">
        <v>142</v>
      </c>
      <c r="K14" s="94" t="s">
        <v>133</v>
      </c>
      <c r="L14" s="94" t="s">
        <v>137</v>
      </c>
      <c r="M14" s="94" t="s">
        <v>27</v>
      </c>
      <c r="N14" s="94" t="s">
        <v>135</v>
      </c>
      <c r="O14" s="94" t="s">
        <v>143</v>
      </c>
      <c r="P14" s="94" t="s">
        <v>137</v>
      </c>
      <c r="Q14" s="94" t="s">
        <v>138</v>
      </c>
      <c r="R14" s="94" t="s">
        <v>144</v>
      </c>
      <c r="S14" s="94" t="s">
        <v>145</v>
      </c>
      <c r="T14" s="88">
        <v>0.119345065</v>
      </c>
      <c r="U14" s="88">
        <f>T14/DATA!$J$19</f>
        <v>0.21085700530035334</v>
      </c>
      <c r="V14" s="88">
        <v>4.9329521500000001E-2</v>
      </c>
      <c r="W14" s="88">
        <f>V14/DATA!$J$19</f>
        <v>8.7154631625441695E-2</v>
      </c>
      <c r="X14" s="78">
        <v>0.11024208566108</v>
      </c>
    </row>
    <row r="15" spans="1:24" s="83" customFormat="1">
      <c r="A15" s="83">
        <v>14</v>
      </c>
      <c r="B15" s="92" t="s">
        <v>129</v>
      </c>
      <c r="C15" s="93" t="s">
        <v>57</v>
      </c>
      <c r="D15" s="93" t="s">
        <v>56</v>
      </c>
      <c r="E15" s="94" t="s">
        <v>140</v>
      </c>
      <c r="F15" s="86">
        <v>16</v>
      </c>
      <c r="G15" s="94" t="s">
        <v>146</v>
      </c>
      <c r="H15" s="94" t="s">
        <v>131</v>
      </c>
      <c r="I15" s="94" t="s">
        <v>67</v>
      </c>
      <c r="J15" s="94" t="s">
        <v>132</v>
      </c>
      <c r="K15" s="94" t="s">
        <v>133</v>
      </c>
      <c r="L15" s="94" t="s">
        <v>134</v>
      </c>
      <c r="M15" s="94" t="s">
        <v>27</v>
      </c>
      <c r="N15" s="94" t="s">
        <v>49</v>
      </c>
      <c r="O15" s="94" t="s">
        <v>136</v>
      </c>
      <c r="P15" s="94" t="s">
        <v>147</v>
      </c>
      <c r="Q15" s="94" t="s">
        <v>138</v>
      </c>
      <c r="R15" s="94" t="s">
        <v>144</v>
      </c>
      <c r="S15" s="94" t="s">
        <v>148</v>
      </c>
      <c r="T15" s="88">
        <v>0.12588624700000001</v>
      </c>
      <c r="U15" s="88">
        <f>T15/DATA!$J$19</f>
        <v>0.22241386395759716</v>
      </c>
      <c r="V15" s="88">
        <v>6.1969544000000001E-2</v>
      </c>
      <c r="W15" s="88">
        <f>V15/DATA!$J$19</f>
        <v>0.10948682685512366</v>
      </c>
      <c r="X15" s="78">
        <v>0.16536312849161999</v>
      </c>
    </row>
    <row r="16" spans="1:24" s="83" customFormat="1">
      <c r="A16" s="83">
        <v>15</v>
      </c>
      <c r="B16" s="92" t="s">
        <v>129</v>
      </c>
      <c r="C16" s="93" t="s">
        <v>57</v>
      </c>
      <c r="D16" s="93" t="s">
        <v>56</v>
      </c>
      <c r="E16" s="94" t="s">
        <v>140</v>
      </c>
      <c r="F16" s="86">
        <v>16</v>
      </c>
      <c r="G16" s="94" t="s">
        <v>149</v>
      </c>
      <c r="H16" s="94" t="s">
        <v>131</v>
      </c>
      <c r="I16" s="94" t="s">
        <v>67</v>
      </c>
      <c r="J16" s="94" t="s">
        <v>150</v>
      </c>
      <c r="K16" s="94" t="s">
        <v>133</v>
      </c>
      <c r="L16" s="94" t="s">
        <v>134</v>
      </c>
      <c r="M16" s="94" t="s">
        <v>27</v>
      </c>
      <c r="N16" s="94" t="s">
        <v>135</v>
      </c>
      <c r="O16" s="94" t="s">
        <v>136</v>
      </c>
      <c r="P16" s="94" t="s">
        <v>147</v>
      </c>
      <c r="Q16" s="94" t="s">
        <v>138</v>
      </c>
      <c r="R16" s="94" t="s">
        <v>38</v>
      </c>
      <c r="S16" s="94" t="s">
        <v>52</v>
      </c>
      <c r="T16" s="88">
        <v>0.11510181999999999</v>
      </c>
      <c r="U16" s="88">
        <f>T16/DATA!$J$19</f>
        <v>0.20336010600706711</v>
      </c>
      <c r="V16" s="88">
        <v>5.3582816999999998E-2</v>
      </c>
      <c r="W16" s="88">
        <f>V16/DATA!$J$19</f>
        <v>9.4669287985865713E-2</v>
      </c>
      <c r="X16" s="78">
        <v>0.186964618249534</v>
      </c>
    </row>
    <row r="17" spans="1:24" s="83" customFormat="1">
      <c r="A17" s="83">
        <v>16</v>
      </c>
      <c r="B17" s="92" t="s">
        <v>129</v>
      </c>
      <c r="C17" s="93" t="s">
        <v>57</v>
      </c>
      <c r="D17" s="93" t="s">
        <v>56</v>
      </c>
      <c r="E17" s="94" t="s">
        <v>140</v>
      </c>
      <c r="F17" s="86">
        <v>16</v>
      </c>
      <c r="G17" s="94" t="s">
        <v>151</v>
      </c>
      <c r="H17" s="94" t="s">
        <v>115</v>
      </c>
      <c r="I17" s="94" t="s">
        <v>67</v>
      </c>
      <c r="J17" s="94" t="s">
        <v>152</v>
      </c>
      <c r="K17" s="94" t="s">
        <v>133</v>
      </c>
      <c r="L17" s="94" t="s">
        <v>134</v>
      </c>
      <c r="M17" s="94" t="s">
        <v>27</v>
      </c>
      <c r="N17" s="94" t="s">
        <v>135</v>
      </c>
      <c r="O17" s="94" t="s">
        <v>153</v>
      </c>
      <c r="P17" s="94" t="s">
        <v>137</v>
      </c>
      <c r="Q17" s="94" t="s">
        <v>138</v>
      </c>
      <c r="R17" s="94" t="s">
        <v>135</v>
      </c>
      <c r="S17" s="94" t="s">
        <v>47</v>
      </c>
      <c r="T17" s="88">
        <v>8.5057020999999997E-2</v>
      </c>
      <c r="U17" s="88">
        <f>T17/DATA!$J$19</f>
        <v>0.15027742226148408</v>
      </c>
      <c r="V17" s="88">
        <v>2.9905905600000001E-2</v>
      </c>
      <c r="W17" s="88">
        <f>V17/DATA!$J$19</f>
        <v>5.2837289045936389E-2</v>
      </c>
      <c r="X17" s="78">
        <v>0.24059590316573501</v>
      </c>
    </row>
    <row r="18" spans="1:24" s="83" customFormat="1">
      <c r="A18" s="83">
        <v>17</v>
      </c>
      <c r="B18" s="92" t="s">
        <v>158</v>
      </c>
      <c r="C18" s="93" t="s">
        <v>57</v>
      </c>
      <c r="D18" s="93" t="s">
        <v>56</v>
      </c>
      <c r="E18" s="94" t="s">
        <v>140</v>
      </c>
      <c r="F18" s="86">
        <v>22</v>
      </c>
      <c r="G18" s="94" t="s">
        <v>141</v>
      </c>
      <c r="H18" s="94" t="s">
        <v>131</v>
      </c>
      <c r="I18" s="94" t="s">
        <v>67</v>
      </c>
      <c r="J18" s="94" t="s">
        <v>152</v>
      </c>
      <c r="K18" s="94" t="s">
        <v>133</v>
      </c>
      <c r="L18" s="94" t="s">
        <v>147</v>
      </c>
      <c r="M18" s="94" t="s">
        <v>159</v>
      </c>
      <c r="N18" s="94" t="s">
        <v>135</v>
      </c>
      <c r="O18" s="94" t="s">
        <v>156</v>
      </c>
      <c r="P18" s="94" t="s">
        <v>40</v>
      </c>
      <c r="Q18" s="94" t="s">
        <v>138</v>
      </c>
      <c r="R18" s="94" t="s">
        <v>144</v>
      </c>
      <c r="S18" s="94" t="s">
        <v>160</v>
      </c>
      <c r="T18" s="88">
        <v>0.12948243400000001</v>
      </c>
      <c r="U18" s="88">
        <f>T18/DATA!$J$19</f>
        <v>0.22876755123674911</v>
      </c>
      <c r="V18" s="88">
        <v>5.8281561000000003E-2</v>
      </c>
      <c r="W18" s="88">
        <f>V18/DATA!$J$19</f>
        <v>0.10297095583038869</v>
      </c>
      <c r="X18" s="78">
        <v>8.6405959031657306E-2</v>
      </c>
    </row>
    <row r="19" spans="1:24" s="83" customFormat="1">
      <c r="A19" s="83">
        <v>18</v>
      </c>
      <c r="B19" s="94" t="s">
        <v>154</v>
      </c>
      <c r="C19" s="93" t="s">
        <v>57</v>
      </c>
      <c r="D19" s="93" t="s">
        <v>56</v>
      </c>
      <c r="E19" s="94" t="s">
        <v>140</v>
      </c>
      <c r="F19" s="86">
        <v>22</v>
      </c>
      <c r="G19" s="94" t="s">
        <v>146</v>
      </c>
      <c r="H19" s="94" t="s">
        <v>131</v>
      </c>
      <c r="I19" s="94" t="s">
        <v>67</v>
      </c>
      <c r="J19" s="94" t="s">
        <v>152</v>
      </c>
      <c r="K19" s="94" t="s">
        <v>133</v>
      </c>
      <c r="L19" s="94" t="s">
        <v>147</v>
      </c>
      <c r="M19" s="94" t="s">
        <v>159</v>
      </c>
      <c r="N19" s="94" t="s">
        <v>135</v>
      </c>
      <c r="O19" s="94" t="s">
        <v>156</v>
      </c>
      <c r="P19" s="94" t="s">
        <v>147</v>
      </c>
      <c r="Q19" s="94" t="s">
        <v>138</v>
      </c>
      <c r="R19" s="94" t="s">
        <v>55</v>
      </c>
      <c r="S19" s="94" t="s">
        <v>160</v>
      </c>
      <c r="T19" s="88">
        <v>0.123141161</v>
      </c>
      <c r="U19" s="88">
        <f>T19/DATA!$J$19</f>
        <v>0.21756388869257948</v>
      </c>
      <c r="V19" s="88">
        <v>4.05067E-2</v>
      </c>
      <c r="W19" s="88">
        <f>V19/DATA!$J$19</f>
        <v>7.1566607773851584E-2</v>
      </c>
      <c r="X19" s="78">
        <v>0.13705772811917999</v>
      </c>
    </row>
    <row r="20" spans="1:24" s="83" customFormat="1">
      <c r="A20" s="83">
        <v>19</v>
      </c>
      <c r="B20" s="94" t="s">
        <v>154</v>
      </c>
      <c r="C20" s="93" t="s">
        <v>57</v>
      </c>
      <c r="D20" s="93" t="s">
        <v>56</v>
      </c>
      <c r="E20" s="94" t="s">
        <v>140</v>
      </c>
      <c r="F20" s="86">
        <v>22</v>
      </c>
      <c r="G20" s="94" t="s">
        <v>149</v>
      </c>
      <c r="H20" s="94" t="s">
        <v>131</v>
      </c>
      <c r="I20" s="94" t="s">
        <v>67</v>
      </c>
      <c r="J20" s="94" t="s">
        <v>152</v>
      </c>
      <c r="K20" s="94" t="s">
        <v>133</v>
      </c>
      <c r="L20" s="94" t="s">
        <v>137</v>
      </c>
      <c r="M20" s="94" t="s">
        <v>159</v>
      </c>
      <c r="N20" s="94" t="s">
        <v>135</v>
      </c>
      <c r="O20" s="94" t="s">
        <v>161</v>
      </c>
      <c r="P20" s="94" t="s">
        <v>32</v>
      </c>
      <c r="Q20" s="94" t="s">
        <v>138</v>
      </c>
      <c r="R20" s="94" t="s">
        <v>49</v>
      </c>
      <c r="S20" s="94" t="s">
        <v>145</v>
      </c>
      <c r="T20" s="88">
        <v>0.119520611</v>
      </c>
      <c r="U20" s="88">
        <f>T20/DATA!$J$19</f>
        <v>0.21116715724381624</v>
      </c>
      <c r="V20" s="88">
        <v>4.6285624999999997E-2</v>
      </c>
      <c r="W20" s="88">
        <f>V20/DATA!$J$19</f>
        <v>8.177672261484098E-2</v>
      </c>
      <c r="X20" s="78">
        <v>0.17802607076349999</v>
      </c>
    </row>
    <row r="21" spans="1:24" s="83" customFormat="1">
      <c r="A21" s="83">
        <v>20</v>
      </c>
      <c r="B21" s="94" t="s">
        <v>154</v>
      </c>
      <c r="C21" s="93" t="s">
        <v>57</v>
      </c>
      <c r="D21" s="93" t="s">
        <v>56</v>
      </c>
      <c r="E21" s="94" t="s">
        <v>140</v>
      </c>
      <c r="F21" s="86">
        <v>22</v>
      </c>
      <c r="G21" s="94" t="s">
        <v>151</v>
      </c>
      <c r="H21" s="94" t="s">
        <v>131</v>
      </c>
      <c r="I21" s="94" t="s">
        <v>67</v>
      </c>
      <c r="J21" s="94" t="s">
        <v>155</v>
      </c>
      <c r="K21" s="94" t="s">
        <v>133</v>
      </c>
      <c r="L21" s="94" t="s">
        <v>147</v>
      </c>
      <c r="M21" s="94" t="s">
        <v>27</v>
      </c>
      <c r="N21" s="94" t="s">
        <v>135</v>
      </c>
      <c r="O21" s="94" t="s">
        <v>156</v>
      </c>
      <c r="P21" s="94" t="s">
        <v>40</v>
      </c>
      <c r="Q21" s="94" t="s">
        <v>138</v>
      </c>
      <c r="R21" s="94" t="s">
        <v>144</v>
      </c>
      <c r="S21" s="94" t="s">
        <v>157</v>
      </c>
      <c r="T21" s="88">
        <v>0.13683779600000001</v>
      </c>
      <c r="U21" s="88">
        <f>T21/DATA!$J$19</f>
        <v>0.24176289045936394</v>
      </c>
      <c r="V21" s="88">
        <v>8.2566825499999996E-2</v>
      </c>
      <c r="W21" s="88">
        <f>V21/DATA!$J$19</f>
        <v>0.14587778356890457</v>
      </c>
      <c r="X21" s="78">
        <v>0.27337057728119102</v>
      </c>
    </row>
    <row r="22" spans="1:24" s="83" customFormat="1">
      <c r="A22" s="83">
        <v>21</v>
      </c>
      <c r="B22" s="94" t="s">
        <v>162</v>
      </c>
      <c r="C22" s="93" t="s">
        <v>56</v>
      </c>
      <c r="D22" s="93" t="s">
        <v>57</v>
      </c>
      <c r="E22" s="94" t="s">
        <v>140</v>
      </c>
      <c r="F22" s="86">
        <v>21</v>
      </c>
      <c r="G22" s="94" t="s">
        <v>141</v>
      </c>
      <c r="H22" s="94" t="s">
        <v>165</v>
      </c>
      <c r="I22" s="94" t="s">
        <v>166</v>
      </c>
      <c r="J22" s="94" t="s">
        <v>168</v>
      </c>
      <c r="K22" s="94" t="s">
        <v>169</v>
      </c>
      <c r="L22" s="94" t="s">
        <v>170</v>
      </c>
      <c r="M22" s="94" t="s">
        <v>164</v>
      </c>
      <c r="N22" s="94" t="s">
        <v>171</v>
      </c>
      <c r="O22" s="94" t="s">
        <v>172</v>
      </c>
      <c r="P22" s="94" t="s">
        <v>165</v>
      </c>
      <c r="Q22" s="94" t="s">
        <v>166</v>
      </c>
      <c r="R22" s="94" t="s">
        <v>173</v>
      </c>
      <c r="S22" s="94" t="s">
        <v>167</v>
      </c>
      <c r="T22" s="88">
        <v>0.17128068799999999</v>
      </c>
      <c r="U22" s="88">
        <f>T22/DATA!$J$19</f>
        <v>0.30261605653710244</v>
      </c>
      <c r="V22" s="88">
        <v>2.8915927000000001E-2</v>
      </c>
      <c r="W22" s="88">
        <f>V22/DATA!$J$19</f>
        <v>5.1088210247349823E-2</v>
      </c>
      <c r="X22" s="78">
        <v>0.13780260707635</v>
      </c>
    </row>
    <row r="23" spans="1:24" s="83" customFormat="1">
      <c r="A23" s="83">
        <v>22</v>
      </c>
      <c r="B23" s="94" t="s">
        <v>162</v>
      </c>
      <c r="C23" s="93" t="s">
        <v>56</v>
      </c>
      <c r="D23" s="93" t="s">
        <v>57</v>
      </c>
      <c r="E23" s="94" t="s">
        <v>140</v>
      </c>
      <c r="F23" s="86">
        <v>21</v>
      </c>
      <c r="G23" s="94" t="s">
        <v>146</v>
      </c>
      <c r="H23" s="94" t="s">
        <v>165</v>
      </c>
      <c r="I23" s="94" t="s">
        <v>166</v>
      </c>
      <c r="J23" s="94" t="s">
        <v>174</v>
      </c>
      <c r="K23" s="94" t="s">
        <v>175</v>
      </c>
      <c r="L23" s="94" t="s">
        <v>176</v>
      </c>
      <c r="M23" s="94" t="s">
        <v>164</v>
      </c>
      <c r="N23" s="94" t="s">
        <v>177</v>
      </c>
      <c r="O23" s="94" t="s">
        <v>178</v>
      </c>
      <c r="P23" s="94" t="s">
        <v>165</v>
      </c>
      <c r="Q23" s="94" t="s">
        <v>60</v>
      </c>
      <c r="R23" s="94" t="s">
        <v>179</v>
      </c>
      <c r="S23" s="94" t="s">
        <v>180</v>
      </c>
      <c r="T23" s="88">
        <v>0.17142460600000001</v>
      </c>
      <c r="U23" s="88">
        <f>T23/DATA!$J$19</f>
        <v>0.3028703286219081</v>
      </c>
      <c r="V23" s="88">
        <v>3.5843361999999997E-2</v>
      </c>
      <c r="W23" s="88">
        <f>V23/DATA!$J$19</f>
        <v>6.332749469964663E-2</v>
      </c>
      <c r="X23" s="78">
        <v>0.182495344506517</v>
      </c>
    </row>
    <row r="24" spans="1:24" s="83" customFormat="1">
      <c r="A24" s="83">
        <v>23</v>
      </c>
      <c r="B24" s="94" t="s">
        <v>162</v>
      </c>
      <c r="C24" s="93" t="s">
        <v>56</v>
      </c>
      <c r="D24" s="93" t="s">
        <v>57</v>
      </c>
      <c r="E24" s="94" t="s">
        <v>140</v>
      </c>
      <c r="F24" s="86">
        <v>21</v>
      </c>
      <c r="G24" s="94" t="s">
        <v>149</v>
      </c>
      <c r="H24" s="94" t="s">
        <v>67</v>
      </c>
      <c r="I24" s="94" t="s">
        <v>60</v>
      </c>
      <c r="J24" s="94" t="s">
        <v>181</v>
      </c>
      <c r="K24" s="94" t="s">
        <v>48</v>
      </c>
      <c r="L24" s="94" t="s">
        <v>182</v>
      </c>
      <c r="M24" s="94" t="s">
        <v>62</v>
      </c>
      <c r="N24" s="94" t="s">
        <v>135</v>
      </c>
      <c r="O24" s="94" t="s">
        <v>163</v>
      </c>
      <c r="P24" s="94" t="s">
        <v>63</v>
      </c>
      <c r="Q24" s="94" t="s">
        <v>60</v>
      </c>
      <c r="R24" s="94" t="s">
        <v>183</v>
      </c>
      <c r="S24" s="94" t="s">
        <v>184</v>
      </c>
      <c r="T24" s="88">
        <v>0.17039036699999999</v>
      </c>
      <c r="U24" s="88">
        <f>T24/DATA!$J$19</f>
        <v>0.30104305123674907</v>
      </c>
      <c r="V24" s="88">
        <v>4.0640562999999998E-2</v>
      </c>
      <c r="W24" s="88">
        <f>V24/DATA!$J$19</f>
        <v>7.180311484098939E-2</v>
      </c>
      <c r="X24" s="78">
        <v>0.21601489757914299</v>
      </c>
    </row>
    <row r="25" spans="1:24" s="83" customFormat="1">
      <c r="A25" s="83">
        <v>24</v>
      </c>
      <c r="B25" s="94" t="s">
        <v>162</v>
      </c>
      <c r="C25" s="93" t="s">
        <v>56</v>
      </c>
      <c r="D25" s="93" t="s">
        <v>57</v>
      </c>
      <c r="E25" s="94" t="s">
        <v>140</v>
      </c>
      <c r="F25" s="86">
        <v>21</v>
      </c>
      <c r="G25" s="94" t="s">
        <v>151</v>
      </c>
      <c r="H25" s="94" t="s">
        <v>67</v>
      </c>
      <c r="I25" s="94" t="s">
        <v>60</v>
      </c>
      <c r="J25" s="94" t="s">
        <v>185</v>
      </c>
      <c r="K25" s="94" t="s">
        <v>186</v>
      </c>
      <c r="L25" s="94" t="s">
        <v>187</v>
      </c>
      <c r="M25" s="94" t="s">
        <v>62</v>
      </c>
      <c r="N25" s="94" t="s">
        <v>35</v>
      </c>
      <c r="O25" s="94" t="s">
        <v>30</v>
      </c>
      <c r="P25" s="94" t="s">
        <v>63</v>
      </c>
      <c r="Q25" s="94" t="s">
        <v>60</v>
      </c>
      <c r="R25" s="94" t="s">
        <v>188</v>
      </c>
      <c r="S25" s="94" t="s">
        <v>189</v>
      </c>
      <c r="T25" s="88">
        <v>0.140613717</v>
      </c>
      <c r="U25" s="88">
        <f>T25/DATA!$J$19</f>
        <v>0.24843412897526498</v>
      </c>
      <c r="V25" s="88">
        <v>2.5335605000000001E-2</v>
      </c>
      <c r="W25" s="88">
        <f>V25/DATA!$J$19</f>
        <v>4.4762553003533566E-2</v>
      </c>
      <c r="X25" s="78">
        <v>0.297951582867784</v>
      </c>
    </row>
    <row r="26" spans="1:24" s="83" customFormat="1">
      <c r="A26" s="83">
        <v>25</v>
      </c>
      <c r="B26" s="94" t="s">
        <v>190</v>
      </c>
      <c r="C26" s="93" t="s">
        <v>56</v>
      </c>
      <c r="D26" s="93" t="s">
        <v>57</v>
      </c>
      <c r="E26" s="94" t="s">
        <v>140</v>
      </c>
      <c r="F26" s="86">
        <v>14</v>
      </c>
      <c r="G26" s="94" t="s">
        <v>141</v>
      </c>
      <c r="H26" s="94" t="s">
        <v>165</v>
      </c>
      <c r="I26" s="94" t="s">
        <v>166</v>
      </c>
      <c r="J26" s="94" t="s">
        <v>194</v>
      </c>
      <c r="K26" s="94" t="s">
        <v>195</v>
      </c>
      <c r="L26" s="94" t="s">
        <v>176</v>
      </c>
      <c r="M26" s="94" t="s">
        <v>164</v>
      </c>
      <c r="N26" s="94" t="s">
        <v>196</v>
      </c>
      <c r="O26" s="94" t="s">
        <v>197</v>
      </c>
      <c r="P26" s="94" t="s">
        <v>192</v>
      </c>
      <c r="Q26" s="94" t="s">
        <v>166</v>
      </c>
      <c r="R26" s="94" t="s">
        <v>198</v>
      </c>
      <c r="S26" s="94" t="s">
        <v>193</v>
      </c>
      <c r="T26" s="88">
        <v>0.12054736000000001</v>
      </c>
      <c r="U26" s="88">
        <f>T26/DATA!$J$19</f>
        <v>0.21298120141342755</v>
      </c>
      <c r="V26" s="88">
        <v>2.5450087E-2</v>
      </c>
      <c r="W26" s="88">
        <f>V26/DATA!$J$19</f>
        <v>4.4964818021201405E-2</v>
      </c>
      <c r="X26" s="95">
        <v>0.12982456140350801</v>
      </c>
    </row>
    <row r="27" spans="1:24" s="83" customFormat="1">
      <c r="A27" s="83">
        <v>26</v>
      </c>
      <c r="B27" s="94" t="s">
        <v>190</v>
      </c>
      <c r="C27" s="93" t="s">
        <v>56</v>
      </c>
      <c r="D27" s="93" t="s">
        <v>57</v>
      </c>
      <c r="E27" s="94" t="s">
        <v>140</v>
      </c>
      <c r="F27" s="86">
        <v>14</v>
      </c>
      <c r="G27" s="94" t="s">
        <v>146</v>
      </c>
      <c r="H27" s="94" t="s">
        <v>165</v>
      </c>
      <c r="I27" s="94" t="s">
        <v>166</v>
      </c>
      <c r="J27" s="94" t="s">
        <v>199</v>
      </c>
      <c r="K27" s="94" t="s">
        <v>200</v>
      </c>
      <c r="L27" s="94" t="s">
        <v>176</v>
      </c>
      <c r="M27" s="94" t="s">
        <v>164</v>
      </c>
      <c r="N27" s="94" t="s">
        <v>201</v>
      </c>
      <c r="O27" s="94" t="s">
        <v>197</v>
      </c>
      <c r="P27" s="94" t="s">
        <v>192</v>
      </c>
      <c r="Q27" s="94" t="s">
        <v>60</v>
      </c>
      <c r="R27" s="94" t="s">
        <v>202</v>
      </c>
      <c r="S27" s="94" t="s">
        <v>193</v>
      </c>
      <c r="T27" s="88">
        <v>0.13118589899999999</v>
      </c>
      <c r="U27" s="88">
        <f>T27/DATA!$J$19</f>
        <v>0.23177720671378088</v>
      </c>
      <c r="V27" s="88">
        <v>3.1954684999999997E-2</v>
      </c>
      <c r="W27" s="88">
        <f>V27/DATA!$J$19</f>
        <v>5.6457040636042392E-2</v>
      </c>
      <c r="X27" s="95">
        <v>0.122807017543859</v>
      </c>
    </row>
    <row r="28" spans="1:24" s="83" customFormat="1">
      <c r="A28" s="83">
        <v>27</v>
      </c>
      <c r="B28" s="94" t="s">
        <v>190</v>
      </c>
      <c r="C28" s="93" t="s">
        <v>56</v>
      </c>
      <c r="D28" s="93" t="s">
        <v>57</v>
      </c>
      <c r="E28" s="94" t="s">
        <v>140</v>
      </c>
      <c r="F28" s="86">
        <v>14</v>
      </c>
      <c r="G28" s="94" t="s">
        <v>149</v>
      </c>
      <c r="H28" s="94" t="s">
        <v>67</v>
      </c>
      <c r="I28" s="94" t="s">
        <v>60</v>
      </c>
      <c r="J28" s="94" t="s">
        <v>203</v>
      </c>
      <c r="K28" s="94" t="s">
        <v>51</v>
      </c>
      <c r="L28" s="94" t="s">
        <v>182</v>
      </c>
      <c r="M28" s="94" t="s">
        <v>62</v>
      </c>
      <c r="N28" s="94" t="s">
        <v>191</v>
      </c>
      <c r="O28" s="94" t="s">
        <v>163</v>
      </c>
      <c r="P28" s="94" t="s">
        <v>63</v>
      </c>
      <c r="Q28" s="94" t="s">
        <v>60</v>
      </c>
      <c r="R28" s="94" t="s">
        <v>155</v>
      </c>
      <c r="S28" s="94" t="s">
        <v>204</v>
      </c>
      <c r="T28" s="88">
        <v>0.106851683</v>
      </c>
      <c r="U28" s="88">
        <f>T28/DATA!$J$19</f>
        <v>0.18878389222614839</v>
      </c>
      <c r="V28" s="88">
        <v>2.2277714000000001E-2</v>
      </c>
      <c r="W28" s="88">
        <f>V28/DATA!$J$19</f>
        <v>3.9359918727915194E-2</v>
      </c>
      <c r="X28" s="95">
        <v>0.12982456140350801</v>
      </c>
    </row>
    <row r="29" spans="1:24" s="83" customFormat="1">
      <c r="A29" s="83">
        <v>28</v>
      </c>
      <c r="B29" s="94" t="s">
        <v>190</v>
      </c>
      <c r="C29" s="93" t="s">
        <v>56</v>
      </c>
      <c r="D29" s="93" t="s">
        <v>57</v>
      </c>
      <c r="E29" s="94" t="s">
        <v>140</v>
      </c>
      <c r="F29" s="86">
        <v>14</v>
      </c>
      <c r="G29" s="94" t="s">
        <v>151</v>
      </c>
      <c r="H29" s="94" t="s">
        <v>67</v>
      </c>
      <c r="I29" s="94" t="s">
        <v>60</v>
      </c>
      <c r="J29" s="94" t="s">
        <v>205</v>
      </c>
      <c r="K29" s="94" t="s">
        <v>48</v>
      </c>
      <c r="L29" s="94" t="s">
        <v>131</v>
      </c>
      <c r="M29" s="94" t="s">
        <v>62</v>
      </c>
      <c r="N29" s="94" t="s">
        <v>55</v>
      </c>
      <c r="O29" s="94" t="s">
        <v>206</v>
      </c>
      <c r="P29" s="94" t="s">
        <v>63</v>
      </c>
      <c r="Q29" s="94" t="s">
        <v>60</v>
      </c>
      <c r="R29" s="94" t="s">
        <v>207</v>
      </c>
      <c r="S29" s="94" t="s">
        <v>149</v>
      </c>
      <c r="T29" s="88">
        <v>6.7321259999999994E-2</v>
      </c>
      <c r="U29" s="88">
        <f>T29/DATA!$J$19</f>
        <v>0.11894215547703178</v>
      </c>
      <c r="V29" s="88">
        <v>1.5803839E-2</v>
      </c>
      <c r="W29" s="88">
        <f>V29/DATA!$J$19</f>
        <v>2.7921977031802117E-2</v>
      </c>
      <c r="X29" s="95">
        <v>0.23859649122807</v>
      </c>
    </row>
    <row r="30" spans="1:24" s="96" customFormat="1">
      <c r="A30" s="83">
        <v>29</v>
      </c>
      <c r="B30" s="93" t="s">
        <v>208</v>
      </c>
      <c r="C30" s="93" t="s">
        <v>56</v>
      </c>
      <c r="D30" s="93" t="s">
        <v>57</v>
      </c>
      <c r="E30" s="94" t="s">
        <v>140</v>
      </c>
      <c r="F30" s="86">
        <v>34</v>
      </c>
      <c r="G30" s="94" t="s">
        <v>141</v>
      </c>
      <c r="H30" s="96">
        <v>3.25</v>
      </c>
      <c r="I30" s="96">
        <v>2.5</v>
      </c>
      <c r="J30" s="96">
        <v>11.5</v>
      </c>
      <c r="K30" s="96">
        <v>5.4</v>
      </c>
      <c r="L30" s="96">
        <v>3.5</v>
      </c>
      <c r="M30" s="96">
        <v>2.75</v>
      </c>
      <c r="N30" s="96">
        <v>2.4</v>
      </c>
      <c r="O30" s="96">
        <v>3</v>
      </c>
      <c r="P30" s="96">
        <v>3.1</v>
      </c>
      <c r="Q30" s="96">
        <v>2.4</v>
      </c>
      <c r="R30" s="96">
        <v>9</v>
      </c>
      <c r="S30" s="96">
        <v>0.13</v>
      </c>
      <c r="T30" s="88">
        <v>0.17976108599999999</v>
      </c>
      <c r="U30" s="88">
        <f>T30/DATA!$J$19</f>
        <v>0.31759909187279145</v>
      </c>
      <c r="V30" s="88">
        <v>5.5845774000000001E-2</v>
      </c>
      <c r="W30" s="88">
        <f>V30/DATA!$J$19</f>
        <v>9.8667445229681974E-2</v>
      </c>
      <c r="X30" s="96">
        <v>0.37572598659716999</v>
      </c>
    </row>
    <row r="31" spans="1:24" s="96" customFormat="1">
      <c r="A31" s="83">
        <v>30</v>
      </c>
      <c r="B31" s="93" t="s">
        <v>208</v>
      </c>
      <c r="C31" s="93" t="s">
        <v>56</v>
      </c>
      <c r="D31" s="93" t="s">
        <v>57</v>
      </c>
      <c r="E31" s="94" t="s">
        <v>140</v>
      </c>
      <c r="F31" s="86">
        <v>34</v>
      </c>
      <c r="G31" s="94" t="s">
        <v>146</v>
      </c>
      <c r="H31" s="96">
        <v>3.25</v>
      </c>
      <c r="I31" s="96">
        <v>2.5</v>
      </c>
      <c r="J31" s="96">
        <v>11.4</v>
      </c>
      <c r="K31" s="96">
        <v>5.3</v>
      </c>
      <c r="L31" s="96">
        <v>3.5</v>
      </c>
      <c r="M31" s="96">
        <v>2.75</v>
      </c>
      <c r="N31" s="96">
        <v>2.35</v>
      </c>
      <c r="O31" s="96">
        <v>3</v>
      </c>
      <c r="P31" s="96">
        <v>3.1</v>
      </c>
      <c r="Q31" s="96">
        <v>2.4</v>
      </c>
      <c r="R31" s="96">
        <v>11.5</v>
      </c>
      <c r="S31" s="96">
        <v>0.17499999999999999</v>
      </c>
      <c r="T31" s="88">
        <v>0.18702833699999999</v>
      </c>
      <c r="U31" s="88">
        <f>T31/DATA!$J$19</f>
        <v>0.33043875795052996</v>
      </c>
      <c r="V31" s="88">
        <v>3.9527214999999997E-2</v>
      </c>
      <c r="W31" s="88">
        <f>V31/DATA!$J$19</f>
        <v>6.9836068904593623E-2</v>
      </c>
      <c r="X31" s="96">
        <v>0.51771939155408997</v>
      </c>
    </row>
    <row r="32" spans="1:24" s="96" customFormat="1">
      <c r="A32" s="83">
        <v>31</v>
      </c>
      <c r="B32" s="93" t="s">
        <v>208</v>
      </c>
      <c r="C32" s="93" t="s">
        <v>56</v>
      </c>
      <c r="D32" s="93" t="s">
        <v>57</v>
      </c>
      <c r="E32" s="94" t="s">
        <v>140</v>
      </c>
      <c r="F32" s="86">
        <v>34</v>
      </c>
      <c r="G32" s="94" t="s">
        <v>149</v>
      </c>
      <c r="H32" s="96">
        <v>3.25</v>
      </c>
      <c r="I32" s="96">
        <v>2.5</v>
      </c>
      <c r="J32" s="96">
        <v>11.5</v>
      </c>
      <c r="K32" s="96">
        <v>5.3</v>
      </c>
      <c r="L32" s="96">
        <v>3.5</v>
      </c>
      <c r="M32" s="96">
        <v>2.75</v>
      </c>
      <c r="N32" s="96">
        <v>2.35</v>
      </c>
      <c r="O32" s="96">
        <v>3</v>
      </c>
      <c r="P32" s="96">
        <v>3.1</v>
      </c>
      <c r="Q32" s="96">
        <v>2.4</v>
      </c>
      <c r="R32" s="96">
        <v>10</v>
      </c>
      <c r="S32" s="96">
        <v>0.17499999999999999</v>
      </c>
      <c r="T32" s="88">
        <v>0.18338601900000001</v>
      </c>
      <c r="U32" s="88">
        <f>T32/DATA!$J$19</f>
        <v>0.3240035671378092</v>
      </c>
      <c r="V32" s="88">
        <v>3.6423631499999998E-2</v>
      </c>
      <c r="W32" s="88">
        <f>V32/DATA!$J$19</f>
        <v>6.4352705830388685E-2</v>
      </c>
      <c r="X32" s="96">
        <v>0.58188703329433</v>
      </c>
    </row>
    <row r="33" spans="1:24" s="96" customFormat="1">
      <c r="A33" s="83">
        <v>32</v>
      </c>
      <c r="B33" s="93" t="s">
        <v>208</v>
      </c>
      <c r="C33" s="93" t="s">
        <v>56</v>
      </c>
      <c r="D33" s="93" t="s">
        <v>57</v>
      </c>
      <c r="E33" s="94" t="s">
        <v>140</v>
      </c>
      <c r="F33" s="97">
        <v>34</v>
      </c>
      <c r="G33" s="94" t="s">
        <v>151</v>
      </c>
      <c r="H33" s="96">
        <v>3.25</v>
      </c>
      <c r="I33" s="96">
        <v>2.5</v>
      </c>
      <c r="J33" s="96">
        <v>11</v>
      </c>
      <c r="K33" s="96">
        <v>5</v>
      </c>
      <c r="L33" s="96">
        <v>3.5</v>
      </c>
      <c r="M33" s="96">
        <v>2.75</v>
      </c>
      <c r="N33" s="96">
        <v>2.2000000000000002</v>
      </c>
      <c r="O33" s="96">
        <v>3.2</v>
      </c>
      <c r="P33" s="96">
        <v>3.1</v>
      </c>
      <c r="Q33" s="96">
        <v>2.4</v>
      </c>
      <c r="R33" s="96">
        <v>12</v>
      </c>
      <c r="S33" s="96">
        <v>0.3</v>
      </c>
      <c r="T33" s="88">
        <v>0.171327012</v>
      </c>
      <c r="U33" s="88">
        <f>T33/DATA!$J$19</f>
        <v>0.30269790106007066</v>
      </c>
      <c r="V33" s="88">
        <v>4.5794830000000002E-2</v>
      </c>
      <c r="W33" s="88">
        <f>V33/DATA!$J$19</f>
        <v>8.0909593639575964E-2</v>
      </c>
      <c r="X33" s="96">
        <v>0.60814806935432397</v>
      </c>
    </row>
    <row r="34" spans="1:24" s="96" customFormat="1">
      <c r="A34" s="83">
        <v>33</v>
      </c>
      <c r="B34" s="93" t="s">
        <v>209</v>
      </c>
      <c r="C34" s="93" t="s">
        <v>56</v>
      </c>
      <c r="D34" s="93" t="s">
        <v>57</v>
      </c>
      <c r="E34" s="94" t="s">
        <v>140</v>
      </c>
      <c r="F34" s="98">
        <v>34</v>
      </c>
      <c r="G34" s="94" t="s">
        <v>141</v>
      </c>
      <c r="H34" s="96">
        <v>3.25</v>
      </c>
      <c r="I34" s="96">
        <v>2.37</v>
      </c>
      <c r="J34" s="96">
        <v>14</v>
      </c>
      <c r="K34" s="96">
        <v>5.3</v>
      </c>
      <c r="L34" s="96">
        <v>3.5</v>
      </c>
      <c r="M34" s="96">
        <v>2.75</v>
      </c>
      <c r="N34" s="96">
        <v>2.7</v>
      </c>
      <c r="O34" s="96">
        <v>3</v>
      </c>
      <c r="P34" s="96">
        <v>3.1</v>
      </c>
      <c r="Q34" s="96">
        <v>2.35</v>
      </c>
      <c r="R34" s="96">
        <v>11</v>
      </c>
      <c r="S34" s="96">
        <v>0.13</v>
      </c>
      <c r="T34" s="88">
        <v>0.11847060700000001</v>
      </c>
      <c r="U34" s="88">
        <f>T34/DATA!$J$19</f>
        <v>0.20931202650176678</v>
      </c>
      <c r="V34" s="88">
        <v>2.2974265000000001E-2</v>
      </c>
      <c r="W34" s="88">
        <f>V34/DATA!$J$19</f>
        <v>4.0590574204946994E-2</v>
      </c>
      <c r="X34" s="96">
        <v>0.41370917987448103</v>
      </c>
    </row>
    <row r="35" spans="1:24" s="96" customFormat="1">
      <c r="A35" s="83">
        <v>34</v>
      </c>
      <c r="B35" s="93" t="s">
        <v>209</v>
      </c>
      <c r="C35" s="93" t="s">
        <v>56</v>
      </c>
      <c r="D35" s="93" t="s">
        <v>57</v>
      </c>
      <c r="E35" s="94" t="s">
        <v>140</v>
      </c>
      <c r="F35" s="98">
        <v>34</v>
      </c>
      <c r="G35" s="94" t="s">
        <v>146</v>
      </c>
      <c r="H35" s="96">
        <v>3.25</v>
      </c>
      <c r="I35" s="96">
        <v>2.37</v>
      </c>
      <c r="J35" s="96">
        <v>14</v>
      </c>
      <c r="K35" s="96">
        <v>5.3</v>
      </c>
      <c r="L35" s="96">
        <v>3.5</v>
      </c>
      <c r="M35" s="96">
        <v>2.75</v>
      </c>
      <c r="N35" s="96">
        <v>2.7</v>
      </c>
      <c r="O35" s="96">
        <v>3</v>
      </c>
      <c r="P35" s="96">
        <v>3</v>
      </c>
      <c r="Q35" s="96">
        <v>2.35</v>
      </c>
      <c r="R35" s="96">
        <v>9.6999999999999993</v>
      </c>
      <c r="S35" s="96">
        <v>0.13</v>
      </c>
      <c r="T35" s="88">
        <v>0.10963199699999999</v>
      </c>
      <c r="U35" s="88">
        <f>T35/DATA!$J$19</f>
        <v>0.19369610777385157</v>
      </c>
      <c r="V35" s="88">
        <v>2.2170450000000001E-2</v>
      </c>
      <c r="W35" s="88">
        <f>V35/DATA!$J$19</f>
        <v>3.9170406360424029E-2</v>
      </c>
      <c r="X35" s="96">
        <v>0.49602808211892302</v>
      </c>
    </row>
    <row r="36" spans="1:24" s="96" customFormat="1">
      <c r="A36" s="83">
        <v>35</v>
      </c>
      <c r="B36" s="93" t="s">
        <v>209</v>
      </c>
      <c r="C36" s="93" t="s">
        <v>56</v>
      </c>
      <c r="D36" s="93" t="s">
        <v>57</v>
      </c>
      <c r="E36" s="94" t="s">
        <v>140</v>
      </c>
      <c r="F36" s="98">
        <v>34</v>
      </c>
      <c r="G36" s="94" t="s">
        <v>149</v>
      </c>
      <c r="H36" s="96">
        <v>3.25</v>
      </c>
      <c r="I36" s="96">
        <v>2.37</v>
      </c>
      <c r="J36" s="96">
        <v>13.5</v>
      </c>
      <c r="K36" s="96">
        <v>5.3</v>
      </c>
      <c r="L36" s="96">
        <v>3.5</v>
      </c>
      <c r="M36" s="96">
        <v>2.75</v>
      </c>
      <c r="N36" s="96">
        <v>2.7</v>
      </c>
      <c r="O36" s="96">
        <v>3</v>
      </c>
      <c r="P36" s="96">
        <v>3</v>
      </c>
      <c r="Q36" s="96">
        <v>2.35</v>
      </c>
      <c r="R36" s="96">
        <v>10</v>
      </c>
      <c r="S36" s="96">
        <v>0.15</v>
      </c>
      <c r="T36" s="88">
        <v>0.120353659</v>
      </c>
      <c r="U36" s="88">
        <f>T36/DATA!$J$19</f>
        <v>0.21263897349823319</v>
      </c>
      <c r="V36" s="88">
        <v>2.4981786999999998E-2</v>
      </c>
      <c r="W36" s="88">
        <f>V36/DATA!$J$19</f>
        <v>4.4137432862190802E-2</v>
      </c>
      <c r="X36" s="96">
        <v>0.59635357940644595</v>
      </c>
    </row>
    <row r="37" spans="1:24" s="100" customFormat="1">
      <c r="A37" s="83">
        <v>36</v>
      </c>
      <c r="B37" s="99" t="s">
        <v>209</v>
      </c>
      <c r="C37" s="99" t="s">
        <v>56</v>
      </c>
      <c r="D37" s="99" t="s">
        <v>57</v>
      </c>
      <c r="E37" s="94" t="s">
        <v>130</v>
      </c>
      <c r="F37" s="97">
        <v>34</v>
      </c>
      <c r="G37" s="94" t="s">
        <v>151</v>
      </c>
      <c r="H37" s="100">
        <v>3.25</v>
      </c>
      <c r="I37" s="100">
        <v>2.37</v>
      </c>
      <c r="J37" s="100">
        <v>13</v>
      </c>
      <c r="K37" s="100">
        <v>5.3</v>
      </c>
      <c r="L37" s="100">
        <v>3.5</v>
      </c>
      <c r="M37" s="100">
        <v>2.75</v>
      </c>
      <c r="N37" s="100">
        <v>2.7</v>
      </c>
      <c r="O37" s="100">
        <v>3</v>
      </c>
      <c r="P37" s="100">
        <v>3.1</v>
      </c>
      <c r="Q37" s="100">
        <v>2.35</v>
      </c>
      <c r="R37" s="100">
        <v>8.5</v>
      </c>
      <c r="S37" s="100">
        <v>0.2</v>
      </c>
      <c r="T37" s="88">
        <v>9.1273473999999993E-2</v>
      </c>
      <c r="U37" s="88">
        <f>T37/DATA!$J$19</f>
        <v>0.161260554770318</v>
      </c>
      <c r="V37" s="88">
        <v>2.3542384499999999E-2</v>
      </c>
      <c r="W37" s="88">
        <f>V37/DATA!$J$19</f>
        <v>4.1594318904593634E-2</v>
      </c>
      <c r="X37" s="96">
        <v>0.65154770769067105</v>
      </c>
    </row>
    <row r="38" spans="1:24" s="96" customFormat="1">
      <c r="A38" s="83">
        <v>37</v>
      </c>
      <c r="B38" s="93" t="s">
        <v>210</v>
      </c>
      <c r="C38" s="93" t="s">
        <v>56</v>
      </c>
      <c r="D38" s="93" t="s">
        <v>57</v>
      </c>
      <c r="E38" s="94" t="s">
        <v>140</v>
      </c>
      <c r="F38" s="86">
        <v>33</v>
      </c>
      <c r="G38" s="94" t="s">
        <v>141</v>
      </c>
      <c r="H38" s="96">
        <v>3.25</v>
      </c>
      <c r="I38" s="96">
        <v>2.37</v>
      </c>
      <c r="J38" s="96">
        <v>20</v>
      </c>
      <c r="K38" s="96">
        <v>4.7</v>
      </c>
      <c r="L38" s="96">
        <v>3.5</v>
      </c>
      <c r="M38" s="96">
        <v>2.75</v>
      </c>
      <c r="N38" s="96">
        <v>4.2</v>
      </c>
      <c r="O38" s="96">
        <v>2.8</v>
      </c>
      <c r="P38" s="96">
        <v>3.1</v>
      </c>
      <c r="Q38" s="96">
        <v>2.35</v>
      </c>
      <c r="R38" s="96">
        <v>24</v>
      </c>
      <c r="S38" s="96">
        <v>0.2</v>
      </c>
      <c r="T38" s="88">
        <v>4.4921501000000003E-2</v>
      </c>
      <c r="U38" s="88">
        <f>T38/DATA!$J$19</f>
        <v>7.9366609540636041E-2</v>
      </c>
      <c r="V38" s="88">
        <v>6.8777789999999997E-3</v>
      </c>
      <c r="W38" s="88">
        <f>V38/DATA!$J$19</f>
        <v>1.2151553003533567E-2</v>
      </c>
      <c r="X38" s="96">
        <v>0.56017444952664597</v>
      </c>
    </row>
    <row r="39" spans="1:24" s="96" customFormat="1">
      <c r="A39" s="83">
        <v>38</v>
      </c>
      <c r="B39" s="93" t="s">
        <v>210</v>
      </c>
      <c r="C39" s="93" t="s">
        <v>56</v>
      </c>
      <c r="D39" s="93" t="s">
        <v>57</v>
      </c>
      <c r="E39" s="94" t="s">
        <v>140</v>
      </c>
      <c r="F39" s="86">
        <v>33</v>
      </c>
      <c r="G39" s="94" t="s">
        <v>146</v>
      </c>
      <c r="H39" s="96">
        <v>3.25</v>
      </c>
      <c r="I39" s="96">
        <v>2.37</v>
      </c>
      <c r="J39" s="96">
        <v>21</v>
      </c>
      <c r="K39" s="96">
        <v>5</v>
      </c>
      <c r="L39" s="96">
        <v>3.5</v>
      </c>
      <c r="M39" s="96">
        <v>2.75</v>
      </c>
      <c r="N39" s="96">
        <v>4.0999999999999996</v>
      </c>
      <c r="O39" s="96">
        <v>2.8</v>
      </c>
      <c r="P39" s="96">
        <v>3.1</v>
      </c>
      <c r="Q39" s="96">
        <v>2.35</v>
      </c>
      <c r="R39" s="96">
        <v>17.5</v>
      </c>
      <c r="S39" s="96">
        <v>0.18</v>
      </c>
      <c r="T39" s="88">
        <v>4.0845079999999999E-2</v>
      </c>
      <c r="U39" s="88">
        <f>T39/DATA!$J$19</f>
        <v>7.2164452296819781E-2</v>
      </c>
      <c r="V39" s="88">
        <v>4.2314960000000004E-3</v>
      </c>
      <c r="W39" s="88">
        <f>V39/DATA!$J$19</f>
        <v>7.4761413427561841E-3</v>
      </c>
      <c r="X39" s="96">
        <v>0.55750239336240803</v>
      </c>
    </row>
    <row r="40" spans="1:24" s="96" customFormat="1">
      <c r="A40" s="83">
        <v>39</v>
      </c>
      <c r="B40" s="93" t="s">
        <v>210</v>
      </c>
      <c r="C40" s="93" t="s">
        <v>56</v>
      </c>
      <c r="D40" s="93" t="s">
        <v>57</v>
      </c>
      <c r="E40" s="94" t="s">
        <v>140</v>
      </c>
      <c r="F40" s="86">
        <v>33</v>
      </c>
      <c r="G40" s="94" t="s">
        <v>149</v>
      </c>
      <c r="H40" s="96">
        <v>3.25</v>
      </c>
      <c r="I40" s="96">
        <v>2.37</v>
      </c>
      <c r="J40" s="96">
        <v>19.5</v>
      </c>
      <c r="K40" s="96">
        <v>4.8</v>
      </c>
      <c r="L40" s="96">
        <v>3.5</v>
      </c>
      <c r="M40" s="96">
        <v>2.75</v>
      </c>
      <c r="N40" s="96">
        <v>4</v>
      </c>
      <c r="O40" s="96">
        <v>2.8</v>
      </c>
      <c r="P40" s="96">
        <v>3.1</v>
      </c>
      <c r="Q40" s="96">
        <v>2.35</v>
      </c>
      <c r="R40" s="96">
        <v>19</v>
      </c>
      <c r="S40" s="96">
        <v>0.25</v>
      </c>
      <c r="T40" s="88">
        <v>3.8944587500000002E-2</v>
      </c>
      <c r="U40" s="88">
        <f>T40/DATA!$J$19</f>
        <v>6.8806691696113073E-2</v>
      </c>
      <c r="V40" s="88">
        <v>8.644957E-3</v>
      </c>
      <c r="W40" s="88">
        <f>V40/DATA!$J$19</f>
        <v>1.5273775618374556E-2</v>
      </c>
      <c r="X40" s="96">
        <v>0.73739389426656698</v>
      </c>
    </row>
    <row r="41" spans="1:24" s="96" customFormat="1">
      <c r="A41" s="83">
        <v>40</v>
      </c>
      <c r="B41" s="93" t="s">
        <v>210</v>
      </c>
      <c r="C41" s="93" t="s">
        <v>56</v>
      </c>
      <c r="D41" s="93" t="s">
        <v>57</v>
      </c>
      <c r="E41" s="94" t="s">
        <v>140</v>
      </c>
      <c r="F41" s="86">
        <v>33</v>
      </c>
      <c r="G41" s="94" t="s">
        <v>151</v>
      </c>
      <c r="H41" s="96">
        <v>3.25</v>
      </c>
      <c r="I41" s="96">
        <v>2.37</v>
      </c>
      <c r="J41" s="96">
        <v>10</v>
      </c>
      <c r="K41" s="96">
        <v>2.5</v>
      </c>
      <c r="L41" s="96">
        <v>3.5</v>
      </c>
      <c r="M41" s="96">
        <v>2.75</v>
      </c>
      <c r="N41" s="96">
        <v>4</v>
      </c>
      <c r="O41" s="96">
        <v>2.8</v>
      </c>
      <c r="P41" s="96">
        <v>3.1</v>
      </c>
      <c r="Q41" s="96">
        <v>2.35</v>
      </c>
      <c r="R41" s="96">
        <v>11.5</v>
      </c>
      <c r="S41" s="96">
        <v>0.3</v>
      </c>
      <c r="T41" s="88">
        <v>3.4933800000000001E-2</v>
      </c>
      <c r="U41" s="88">
        <f>T41/DATA!$J$19</f>
        <v>6.172049469964664E-2</v>
      </c>
      <c r="V41" s="88">
        <v>2.9936490000000001E-3</v>
      </c>
      <c r="W41" s="88">
        <f>V41/DATA!$J$19</f>
        <v>5.2891325088339223E-3</v>
      </c>
      <c r="X41" s="96">
        <v>0.78354643123071999</v>
      </c>
    </row>
    <row r="42" spans="1:24" s="96" customFormat="1">
      <c r="A42" s="83">
        <v>41</v>
      </c>
      <c r="B42" s="94" t="s">
        <v>162</v>
      </c>
      <c r="C42" s="96" t="s">
        <v>211</v>
      </c>
      <c r="D42" s="93" t="s">
        <v>57</v>
      </c>
      <c r="E42" s="96" t="s">
        <v>212</v>
      </c>
      <c r="F42" s="86">
        <v>21</v>
      </c>
      <c r="G42" s="100">
        <v>0.01</v>
      </c>
      <c r="H42" s="96">
        <v>2.75</v>
      </c>
      <c r="I42" s="96">
        <v>2</v>
      </c>
      <c r="J42" s="96">
        <v>13</v>
      </c>
      <c r="K42" s="96">
        <v>2.7</v>
      </c>
      <c r="L42" s="96">
        <v>3.5</v>
      </c>
      <c r="M42" s="96">
        <v>2.8</v>
      </c>
      <c r="N42" s="96">
        <v>1.8</v>
      </c>
      <c r="O42" s="96">
        <v>3.4</v>
      </c>
      <c r="P42" s="96">
        <v>2.75</v>
      </c>
      <c r="Q42" s="96">
        <v>1.9</v>
      </c>
      <c r="R42" s="96">
        <v>49</v>
      </c>
      <c r="S42" s="96">
        <v>0.5</v>
      </c>
      <c r="T42" s="88">
        <v>0.20895745499999999</v>
      </c>
      <c r="U42" s="88">
        <f>T42/DATA!$J$19</f>
        <v>0.3691827826855123</v>
      </c>
      <c r="V42" s="88">
        <v>2.1029132999999998E-2</v>
      </c>
      <c r="W42" s="88">
        <f>V42/DATA!$J$19</f>
        <v>3.7153945229681976E-2</v>
      </c>
      <c r="X42" s="96">
        <v>0.113323871747235</v>
      </c>
    </row>
    <row r="43" spans="1:24" s="96" customFormat="1">
      <c r="A43" s="83">
        <v>42</v>
      </c>
      <c r="B43" s="94" t="s">
        <v>162</v>
      </c>
      <c r="C43" s="96" t="s">
        <v>211</v>
      </c>
      <c r="D43" s="93" t="s">
        <v>57</v>
      </c>
      <c r="E43" s="96" t="s">
        <v>212</v>
      </c>
      <c r="F43" s="86">
        <v>21</v>
      </c>
      <c r="G43" s="100">
        <v>0.03</v>
      </c>
      <c r="H43" s="96">
        <v>2.75</v>
      </c>
      <c r="I43" s="96">
        <v>2</v>
      </c>
      <c r="J43" s="96">
        <v>13.5</v>
      </c>
      <c r="K43" s="96">
        <v>2.7</v>
      </c>
      <c r="L43" s="96">
        <v>3.75</v>
      </c>
      <c r="M43" s="96">
        <v>2.8</v>
      </c>
      <c r="N43" s="96">
        <v>1.8</v>
      </c>
      <c r="O43" s="96">
        <v>3.4</v>
      </c>
      <c r="P43" s="96">
        <v>2.75</v>
      </c>
      <c r="Q43" s="96">
        <v>1.9</v>
      </c>
      <c r="R43" s="96">
        <v>48</v>
      </c>
      <c r="S43" s="96">
        <v>0.5</v>
      </c>
      <c r="T43" s="88">
        <v>0.19549498900000001</v>
      </c>
      <c r="U43" s="88">
        <f>T43/DATA!$J$19</f>
        <v>0.34539750706713779</v>
      </c>
      <c r="V43" s="88">
        <v>2.2176031999999998E-2</v>
      </c>
      <c r="W43" s="88">
        <f>V43/DATA!$J$19</f>
        <v>3.9180268551236741E-2</v>
      </c>
      <c r="X43" s="96">
        <v>0.21632330487961299</v>
      </c>
    </row>
    <row r="44" spans="1:24" s="96" customFormat="1">
      <c r="A44" s="83">
        <v>43</v>
      </c>
      <c r="B44" s="94" t="s">
        <v>162</v>
      </c>
      <c r="C44" s="96" t="s">
        <v>211</v>
      </c>
      <c r="D44" s="93" t="s">
        <v>57</v>
      </c>
      <c r="E44" s="96" t="s">
        <v>212</v>
      </c>
      <c r="F44" s="86">
        <v>21</v>
      </c>
      <c r="G44" s="100">
        <v>0.1</v>
      </c>
      <c r="H44" s="96">
        <v>2.75</v>
      </c>
      <c r="I44" s="96">
        <v>2</v>
      </c>
      <c r="J44" s="96">
        <v>13</v>
      </c>
      <c r="K44" s="96">
        <v>2.7</v>
      </c>
      <c r="L44" s="96">
        <v>3.75</v>
      </c>
      <c r="M44" s="96">
        <v>2.8</v>
      </c>
      <c r="N44" s="96">
        <v>1.7</v>
      </c>
      <c r="O44" s="96">
        <v>3.4</v>
      </c>
      <c r="P44" s="96">
        <v>2.75</v>
      </c>
      <c r="Q44" s="96">
        <v>1.9</v>
      </c>
      <c r="R44" s="96">
        <v>48</v>
      </c>
      <c r="S44" s="96">
        <v>0.55000000000000004</v>
      </c>
      <c r="T44" s="88">
        <v>0.21227982300000001</v>
      </c>
      <c r="U44" s="88">
        <f>T44/DATA!$J$19</f>
        <v>0.3750526908127208</v>
      </c>
      <c r="V44" s="88">
        <v>2.0092960999999999E-2</v>
      </c>
      <c r="W44" s="88">
        <f>V44/DATA!$J$19</f>
        <v>3.5499931095406355E-2</v>
      </c>
      <c r="X44" s="96">
        <v>0.26200373222332102</v>
      </c>
    </row>
    <row r="45" spans="1:24" s="96" customFormat="1">
      <c r="A45" s="83">
        <v>44</v>
      </c>
      <c r="B45" s="94" t="s">
        <v>162</v>
      </c>
      <c r="C45" s="96" t="s">
        <v>211</v>
      </c>
      <c r="D45" s="93" t="s">
        <v>57</v>
      </c>
      <c r="E45" s="96" t="s">
        <v>212</v>
      </c>
      <c r="F45" s="86">
        <v>21</v>
      </c>
      <c r="G45" s="100">
        <v>0.3</v>
      </c>
      <c r="H45" s="96">
        <v>2.75</v>
      </c>
      <c r="I45" s="96">
        <v>2</v>
      </c>
      <c r="J45" s="96">
        <v>14.5</v>
      </c>
      <c r="K45" s="96">
        <v>2.7</v>
      </c>
      <c r="L45" s="96">
        <v>3.75</v>
      </c>
      <c r="M45" s="96">
        <v>2.8</v>
      </c>
      <c r="N45" s="96">
        <v>1.8</v>
      </c>
      <c r="O45" s="96">
        <v>3.4</v>
      </c>
      <c r="P45" s="96">
        <v>2.75</v>
      </c>
      <c r="Q45" s="96">
        <v>1.9</v>
      </c>
      <c r="R45" s="96">
        <v>39</v>
      </c>
      <c r="S45" s="96">
        <v>0.5</v>
      </c>
      <c r="T45" s="88">
        <v>0.19138801699999999</v>
      </c>
      <c r="U45" s="88">
        <f>T45/DATA!$J$19</f>
        <v>0.3381413727915194</v>
      </c>
      <c r="V45" s="88">
        <v>2.1548521500000001E-2</v>
      </c>
      <c r="W45" s="88">
        <f>V45/DATA!$J$19</f>
        <v>3.8071592756183742E-2</v>
      </c>
      <c r="X45" s="96">
        <v>0.345380442653271</v>
      </c>
    </row>
    <row r="46" spans="1:24" s="96" customFormat="1">
      <c r="A46" s="83">
        <v>45</v>
      </c>
      <c r="B46" s="94" t="s">
        <v>162</v>
      </c>
      <c r="C46" s="96" t="s">
        <v>211</v>
      </c>
      <c r="D46" s="93" t="s">
        <v>57</v>
      </c>
      <c r="E46" s="96" t="s">
        <v>212</v>
      </c>
      <c r="F46" s="86">
        <v>21</v>
      </c>
      <c r="G46" s="100">
        <v>1</v>
      </c>
      <c r="H46" s="96">
        <v>2.75</v>
      </c>
      <c r="I46" s="96">
        <v>2</v>
      </c>
      <c r="J46" s="96">
        <v>14.5</v>
      </c>
      <c r="K46" s="96">
        <v>2.6</v>
      </c>
      <c r="L46" s="96">
        <v>3.75</v>
      </c>
      <c r="M46" s="96">
        <v>2.8</v>
      </c>
      <c r="N46" s="96">
        <v>1.6</v>
      </c>
      <c r="O46" s="96">
        <v>3.3</v>
      </c>
      <c r="P46" s="96">
        <v>2.75</v>
      </c>
      <c r="Q46" s="96">
        <v>1.9</v>
      </c>
      <c r="R46" s="96">
        <v>34</v>
      </c>
      <c r="S46" s="96">
        <v>0.6</v>
      </c>
      <c r="T46" s="88">
        <v>0.15146327500000001</v>
      </c>
      <c r="U46" s="88">
        <f>T46/DATA!$J$19</f>
        <v>0.26760295936395756</v>
      </c>
      <c r="V46" s="88">
        <v>1.8848500000000001E-2</v>
      </c>
      <c r="W46" s="88">
        <f>V46/DATA!$J$19</f>
        <v>3.3301236749116607E-2</v>
      </c>
      <c r="X46" s="96">
        <v>0.594831987884756</v>
      </c>
    </row>
    <row r="47" spans="1:24" s="96" customFormat="1">
      <c r="A47" s="83">
        <v>46</v>
      </c>
      <c r="B47" s="94" t="s">
        <v>162</v>
      </c>
      <c r="C47" s="96" t="s">
        <v>25</v>
      </c>
      <c r="D47" s="93" t="s">
        <v>57</v>
      </c>
      <c r="E47" s="96" t="s">
        <v>213</v>
      </c>
      <c r="F47" s="86">
        <v>21</v>
      </c>
      <c r="G47" s="100">
        <v>0.01</v>
      </c>
      <c r="H47" s="96">
        <v>3.5</v>
      </c>
      <c r="I47" s="96">
        <v>2.75</v>
      </c>
      <c r="J47" s="96">
        <v>6.4</v>
      </c>
      <c r="K47" s="96">
        <v>6</v>
      </c>
      <c r="L47" s="96">
        <v>3.2</v>
      </c>
      <c r="M47" s="96">
        <v>2.7</v>
      </c>
      <c r="N47" s="96">
        <v>2.4</v>
      </c>
      <c r="O47" s="96">
        <v>2.2000000000000002</v>
      </c>
      <c r="P47" s="96">
        <v>3.6</v>
      </c>
      <c r="Q47" s="96">
        <v>2.7</v>
      </c>
      <c r="R47" s="96">
        <v>10.7</v>
      </c>
      <c r="S47" s="96">
        <v>0.5</v>
      </c>
      <c r="T47" s="88">
        <v>0.224978758</v>
      </c>
      <c r="U47" s="88">
        <f>T47/DATA!$J$19</f>
        <v>0.3974889717314487</v>
      </c>
      <c r="V47" s="88">
        <v>6.6684984000000003E-2</v>
      </c>
      <c r="W47" s="88">
        <f>V47/DATA!$J$19</f>
        <v>0.11781799293286219</v>
      </c>
      <c r="X47" s="96">
        <v>8.9169518245275706E-2</v>
      </c>
    </row>
    <row r="48" spans="1:24" s="96" customFormat="1">
      <c r="A48" s="83">
        <v>47</v>
      </c>
      <c r="B48" s="94" t="s">
        <v>162</v>
      </c>
      <c r="C48" s="96" t="s">
        <v>25</v>
      </c>
      <c r="D48" s="93" t="s">
        <v>57</v>
      </c>
      <c r="E48" s="96" t="s">
        <v>213</v>
      </c>
      <c r="F48" s="86">
        <v>21</v>
      </c>
      <c r="G48" s="100">
        <v>0.03</v>
      </c>
      <c r="H48" s="96">
        <v>3.5</v>
      </c>
      <c r="I48" s="96">
        <v>2.75</v>
      </c>
      <c r="J48" s="96">
        <v>5.8</v>
      </c>
      <c r="K48" s="96">
        <v>5.5</v>
      </c>
      <c r="L48" s="96">
        <v>3.2</v>
      </c>
      <c r="M48" s="96">
        <v>2.7</v>
      </c>
      <c r="N48" s="96">
        <v>2.1</v>
      </c>
      <c r="O48" s="96">
        <v>2.2000000000000002</v>
      </c>
      <c r="P48" s="96">
        <v>3.6</v>
      </c>
      <c r="Q48" s="96">
        <v>2.7</v>
      </c>
      <c r="R48" s="96">
        <v>16</v>
      </c>
      <c r="S48" s="96">
        <v>0.8</v>
      </c>
      <c r="T48" s="88">
        <v>0.232775975</v>
      </c>
      <c r="U48" s="88">
        <f>T48/DATA!$J$19</f>
        <v>0.41126497349823316</v>
      </c>
      <c r="V48" s="88">
        <v>6.4594727000000005E-2</v>
      </c>
      <c r="W48" s="88">
        <f>V48/DATA!$J$19</f>
        <v>0.1141249593639576</v>
      </c>
      <c r="X48" s="96">
        <v>0.14387348507731301</v>
      </c>
    </row>
    <row r="49" spans="1:24" s="96" customFormat="1">
      <c r="A49" s="83">
        <v>48</v>
      </c>
      <c r="B49" s="94" t="s">
        <v>162</v>
      </c>
      <c r="C49" s="96" t="s">
        <v>25</v>
      </c>
      <c r="D49" s="93" t="s">
        <v>57</v>
      </c>
      <c r="E49" s="96" t="s">
        <v>213</v>
      </c>
      <c r="F49" s="86">
        <v>21</v>
      </c>
      <c r="G49" s="100">
        <v>0.1</v>
      </c>
      <c r="H49" s="96">
        <v>3.5</v>
      </c>
      <c r="I49" s="96">
        <v>2.75</v>
      </c>
      <c r="J49" s="96">
        <v>5.8</v>
      </c>
      <c r="K49" s="96">
        <v>5.5</v>
      </c>
      <c r="L49" s="96">
        <v>3.2</v>
      </c>
      <c r="M49" s="96">
        <v>2.7</v>
      </c>
      <c r="N49" s="96">
        <v>2.1</v>
      </c>
      <c r="O49" s="96">
        <v>2.2000000000000002</v>
      </c>
      <c r="P49" s="96">
        <v>3.6</v>
      </c>
      <c r="Q49" s="96">
        <v>2.7</v>
      </c>
      <c r="R49" s="96">
        <v>16.5</v>
      </c>
      <c r="S49" s="96">
        <v>0.8</v>
      </c>
      <c r="T49" s="88">
        <v>0.2221711895</v>
      </c>
      <c r="U49" s="88">
        <f>T49/DATA!$J$19</f>
        <v>0.39252860335689044</v>
      </c>
      <c r="V49" s="88">
        <v>6.2889935999999994E-2</v>
      </c>
      <c r="W49" s="88">
        <f>V49/DATA!$J$19</f>
        <v>0.11111296113074202</v>
      </c>
      <c r="X49" s="96">
        <v>0.17747177040619999</v>
      </c>
    </row>
    <row r="50" spans="1:24" s="96" customFormat="1">
      <c r="A50" s="83">
        <v>49</v>
      </c>
      <c r="B50" s="94" t="s">
        <v>162</v>
      </c>
      <c r="C50" s="96" t="s">
        <v>25</v>
      </c>
      <c r="D50" s="93" t="s">
        <v>57</v>
      </c>
      <c r="E50" s="96" t="s">
        <v>213</v>
      </c>
      <c r="F50" s="86">
        <v>21</v>
      </c>
      <c r="G50" s="100">
        <v>0.3</v>
      </c>
      <c r="H50" s="96">
        <v>3.5</v>
      </c>
      <c r="I50" s="96">
        <v>2.75</v>
      </c>
      <c r="J50" s="96">
        <v>6.4</v>
      </c>
      <c r="K50" s="96">
        <v>6</v>
      </c>
      <c r="L50" s="96">
        <v>3.2</v>
      </c>
      <c r="M50" s="96">
        <v>2.7</v>
      </c>
      <c r="N50" s="96">
        <v>2.2999999999999998</v>
      </c>
      <c r="O50" s="96">
        <v>2.5</v>
      </c>
      <c r="P50" s="96">
        <v>3.6</v>
      </c>
      <c r="Q50" s="96">
        <v>2.7</v>
      </c>
      <c r="R50" s="96">
        <v>10.3</v>
      </c>
      <c r="S50" s="96">
        <v>0.6</v>
      </c>
      <c r="T50" s="88">
        <v>0.20725991099999999</v>
      </c>
      <c r="U50" s="88">
        <f>T50/DATA!$J$19</f>
        <v>0.36618358833922254</v>
      </c>
      <c r="V50" s="88">
        <v>7.9513931999999996E-2</v>
      </c>
      <c r="W50" s="88">
        <f>V50/DATA!$J$19</f>
        <v>0.14048397879858654</v>
      </c>
      <c r="X50" s="96">
        <v>0.20349637328853501</v>
      </c>
    </row>
    <row r="51" spans="1:24" s="96" customFormat="1">
      <c r="A51" s="83">
        <v>50</v>
      </c>
      <c r="B51" s="94" t="s">
        <v>162</v>
      </c>
      <c r="C51" s="96" t="s">
        <v>25</v>
      </c>
      <c r="D51" s="93" t="s">
        <v>57</v>
      </c>
      <c r="E51" s="96" t="s">
        <v>213</v>
      </c>
      <c r="F51" s="86">
        <v>21</v>
      </c>
      <c r="G51" s="100">
        <v>1</v>
      </c>
      <c r="H51" s="96">
        <v>3.5</v>
      </c>
      <c r="I51" s="96">
        <v>2.75</v>
      </c>
      <c r="J51" s="96">
        <v>6.1</v>
      </c>
      <c r="K51" s="96">
        <v>5.4</v>
      </c>
      <c r="L51" s="96">
        <v>3.2</v>
      </c>
      <c r="M51" s="96">
        <v>2.7</v>
      </c>
      <c r="N51" s="96">
        <v>2</v>
      </c>
      <c r="O51" s="96">
        <v>2</v>
      </c>
      <c r="P51" s="96">
        <v>3.6</v>
      </c>
      <c r="Q51" s="96">
        <v>2.7</v>
      </c>
      <c r="R51" s="96">
        <v>11</v>
      </c>
      <c r="S51" s="96">
        <v>0.9</v>
      </c>
      <c r="T51" s="88">
        <v>0.16232590999999999</v>
      </c>
      <c r="U51" s="88">
        <f>T51/DATA!$J$19</f>
        <v>0.28679489399293284</v>
      </c>
      <c r="V51" s="88">
        <v>5.8668680000000001E-2</v>
      </c>
      <c r="W51" s="88">
        <f>V51/DATA!$J$19</f>
        <v>0.10365491166077738</v>
      </c>
      <c r="X51" s="96">
        <v>0.27634010402227699</v>
      </c>
    </row>
    <row r="52" spans="1:24" s="96" customFormat="1">
      <c r="A52" s="83">
        <v>51</v>
      </c>
      <c r="B52" s="94" t="s">
        <v>162</v>
      </c>
      <c r="C52" s="96" t="s">
        <v>214</v>
      </c>
      <c r="D52" s="93" t="s">
        <v>57</v>
      </c>
      <c r="E52" s="96" t="s">
        <v>215</v>
      </c>
      <c r="F52" s="86">
        <v>21</v>
      </c>
      <c r="G52" s="100">
        <v>0.01</v>
      </c>
      <c r="H52" s="96">
        <v>3.5</v>
      </c>
      <c r="I52" s="96">
        <v>2.5</v>
      </c>
      <c r="J52" s="96">
        <v>12</v>
      </c>
      <c r="K52" s="96">
        <v>5.3</v>
      </c>
      <c r="L52" s="96">
        <v>3.6</v>
      </c>
      <c r="M52" s="96">
        <v>2.8</v>
      </c>
      <c r="N52" s="96">
        <v>1.95</v>
      </c>
      <c r="O52" s="96">
        <v>2.9</v>
      </c>
      <c r="P52" s="96">
        <v>3.25</v>
      </c>
      <c r="Q52" s="96">
        <v>2.4</v>
      </c>
      <c r="R52" s="96">
        <v>57</v>
      </c>
      <c r="S52" s="96">
        <v>0.47</v>
      </c>
      <c r="T52" s="88">
        <v>0.16600888999999999</v>
      </c>
      <c r="U52" s="88">
        <f>T52/DATA!$J$19</f>
        <v>0.29330192579505299</v>
      </c>
      <c r="V52" s="88">
        <v>3.5999090000000001E-3</v>
      </c>
      <c r="W52" s="88">
        <f>V52/DATA!$J$19</f>
        <v>6.3602632508833919E-3</v>
      </c>
      <c r="X52" s="96">
        <v>5.8980714087694897E-2</v>
      </c>
    </row>
    <row r="53" spans="1:24" s="96" customFormat="1">
      <c r="A53" s="83">
        <v>52</v>
      </c>
      <c r="B53" s="94" t="s">
        <v>162</v>
      </c>
      <c r="C53" s="96" t="s">
        <v>214</v>
      </c>
      <c r="D53" s="93" t="s">
        <v>57</v>
      </c>
      <c r="E53" s="96" t="s">
        <v>215</v>
      </c>
      <c r="F53" s="86">
        <v>21</v>
      </c>
      <c r="G53" s="100">
        <v>0.03</v>
      </c>
      <c r="H53" s="96">
        <v>3.5</v>
      </c>
      <c r="I53" s="96">
        <v>2.5</v>
      </c>
      <c r="J53" s="96">
        <v>12.5</v>
      </c>
      <c r="K53" s="96">
        <v>5.4</v>
      </c>
      <c r="L53" s="96">
        <v>3.6</v>
      </c>
      <c r="M53" s="96">
        <v>2.8</v>
      </c>
      <c r="N53" s="96">
        <v>1.95</v>
      </c>
      <c r="O53" s="96">
        <v>2.9</v>
      </c>
      <c r="P53" s="96">
        <v>3.25</v>
      </c>
      <c r="Q53" s="96">
        <v>2.4</v>
      </c>
      <c r="R53" s="96">
        <v>50</v>
      </c>
      <c r="S53" s="96">
        <v>0.46</v>
      </c>
      <c r="T53" s="88">
        <v>0.17456392900000001</v>
      </c>
      <c r="U53" s="88">
        <f>T53/DATA!$J$19</f>
        <v>0.30841683568904593</v>
      </c>
      <c r="V53" s="88">
        <v>3.4409280000000002E-3</v>
      </c>
      <c r="W53" s="88">
        <f>V53/DATA!$J$19</f>
        <v>6.0793780918727914E-3</v>
      </c>
      <c r="X53" s="96">
        <v>6.8394854331572094E-2</v>
      </c>
    </row>
    <row r="54" spans="1:24" s="96" customFormat="1">
      <c r="A54" s="83">
        <v>53</v>
      </c>
      <c r="B54" s="94" t="s">
        <v>162</v>
      </c>
      <c r="C54" s="96" t="s">
        <v>214</v>
      </c>
      <c r="D54" s="93" t="s">
        <v>57</v>
      </c>
      <c r="E54" s="96" t="s">
        <v>215</v>
      </c>
      <c r="F54" s="86">
        <v>21</v>
      </c>
      <c r="G54" s="100">
        <v>0.1</v>
      </c>
      <c r="H54" s="96">
        <v>3.5</v>
      </c>
      <c r="I54" s="96">
        <v>2.5</v>
      </c>
      <c r="J54" s="96">
        <v>13</v>
      </c>
      <c r="K54" s="96">
        <v>5.5</v>
      </c>
      <c r="L54" s="96">
        <v>3.6</v>
      </c>
      <c r="M54" s="96">
        <v>2.8</v>
      </c>
      <c r="N54" s="96">
        <v>2.0499999999999998</v>
      </c>
      <c r="O54" s="96">
        <v>2.9</v>
      </c>
      <c r="P54" s="96">
        <v>3.25</v>
      </c>
      <c r="Q54" s="96">
        <v>2.4</v>
      </c>
      <c r="R54" s="96">
        <v>48</v>
      </c>
      <c r="S54" s="96">
        <v>0.46</v>
      </c>
      <c r="T54" s="88">
        <v>0.17106205899999999</v>
      </c>
      <c r="U54" s="88">
        <f>T54/DATA!$J$19</f>
        <v>0.3022297862190812</v>
      </c>
      <c r="V54" s="88">
        <v>2.519411E-3</v>
      </c>
      <c r="W54" s="88">
        <f>V54/DATA!$J$19</f>
        <v>4.4512561837455828E-3</v>
      </c>
      <c r="X54" s="96">
        <v>6.8795385614803098E-2</v>
      </c>
    </row>
    <row r="55" spans="1:24" s="96" customFormat="1">
      <c r="A55" s="83">
        <v>54</v>
      </c>
      <c r="B55" s="94" t="s">
        <v>162</v>
      </c>
      <c r="C55" s="96" t="s">
        <v>214</v>
      </c>
      <c r="D55" s="93" t="s">
        <v>57</v>
      </c>
      <c r="E55" s="96" t="s">
        <v>215</v>
      </c>
      <c r="F55" s="86">
        <v>21</v>
      </c>
      <c r="G55" s="100">
        <v>0.3</v>
      </c>
      <c r="H55" s="96">
        <v>3.5</v>
      </c>
      <c r="I55" s="96">
        <v>2.5</v>
      </c>
      <c r="J55" s="96">
        <v>14.6</v>
      </c>
      <c r="K55" s="96">
        <v>6.1</v>
      </c>
      <c r="L55" s="96">
        <v>3.6</v>
      </c>
      <c r="M55" s="96">
        <v>2.8</v>
      </c>
      <c r="N55" s="96">
        <v>2.0499999999999998</v>
      </c>
      <c r="O55" s="96">
        <v>3.1</v>
      </c>
      <c r="P55" s="96">
        <v>3.25</v>
      </c>
      <c r="Q55" s="96">
        <v>2.4</v>
      </c>
      <c r="R55" s="96">
        <v>40</v>
      </c>
      <c r="S55" s="96">
        <v>0.5</v>
      </c>
      <c r="T55" s="88">
        <v>0.15138279499999999</v>
      </c>
      <c r="U55" s="88">
        <f>T55/DATA!$J$19</f>
        <v>0.26746076855123668</v>
      </c>
      <c r="V55" s="88">
        <v>3.623926E-3</v>
      </c>
      <c r="W55" s="88">
        <f>V55/DATA!$J$19</f>
        <v>6.4026961130742039E-3</v>
      </c>
      <c r="X55" s="96">
        <v>0.10235725900885</v>
      </c>
    </row>
    <row r="56" spans="1:24" s="96" customFormat="1">
      <c r="A56" s="83">
        <v>55</v>
      </c>
      <c r="B56" s="94" t="s">
        <v>162</v>
      </c>
      <c r="C56" s="96" t="s">
        <v>214</v>
      </c>
      <c r="D56" s="93" t="s">
        <v>57</v>
      </c>
      <c r="E56" s="96" t="s">
        <v>215</v>
      </c>
      <c r="F56" s="86">
        <v>21</v>
      </c>
      <c r="G56" s="100">
        <v>1</v>
      </c>
      <c r="H56" s="96">
        <v>3.5</v>
      </c>
      <c r="I56" s="96">
        <v>2.5</v>
      </c>
      <c r="J56" s="96">
        <v>15.6</v>
      </c>
      <c r="K56" s="96">
        <v>6.1</v>
      </c>
      <c r="L56" s="96">
        <v>3.6</v>
      </c>
      <c r="M56" s="96">
        <v>2.8</v>
      </c>
      <c r="N56" s="96">
        <v>2.2000000000000002</v>
      </c>
      <c r="O56" s="96">
        <v>3.1</v>
      </c>
      <c r="P56" s="96">
        <v>3.25</v>
      </c>
      <c r="Q56" s="96">
        <v>2.4</v>
      </c>
      <c r="R56" s="96">
        <v>30</v>
      </c>
      <c r="S56" s="96">
        <v>0.62</v>
      </c>
      <c r="T56" s="88">
        <v>6.2067008E-2</v>
      </c>
      <c r="U56" s="88">
        <f>T56/DATA!$J$19</f>
        <v>0.10965902473498232</v>
      </c>
      <c r="V56" s="88">
        <v>5.6859639999999999E-3</v>
      </c>
      <c r="W56" s="88">
        <f>V56/DATA!$J$19</f>
        <v>1.0045872791519434E-2</v>
      </c>
      <c r="X56" s="96">
        <v>0.25067962048833298</v>
      </c>
    </row>
    <row r="57" spans="1:24" s="96" customFormat="1">
      <c r="A57" s="83">
        <v>56</v>
      </c>
      <c r="B57" s="94" t="s">
        <v>162</v>
      </c>
      <c r="C57" s="96" t="s">
        <v>216</v>
      </c>
      <c r="D57" s="93" t="s">
        <v>57</v>
      </c>
      <c r="E57" s="96" t="s">
        <v>217</v>
      </c>
      <c r="F57" s="86">
        <v>21</v>
      </c>
      <c r="G57" s="100">
        <v>0.01</v>
      </c>
      <c r="H57" s="96">
        <v>3</v>
      </c>
      <c r="I57" s="96">
        <v>2.0499999999999998</v>
      </c>
      <c r="J57" s="96">
        <v>29</v>
      </c>
      <c r="K57" s="96">
        <v>5</v>
      </c>
      <c r="L57" s="96">
        <v>3.25</v>
      </c>
      <c r="M57" s="96">
        <v>2.75</v>
      </c>
      <c r="N57" s="96">
        <v>2.9</v>
      </c>
      <c r="O57" s="96">
        <v>2.8</v>
      </c>
      <c r="P57" s="96">
        <v>2.75</v>
      </c>
      <c r="Q57" s="96">
        <v>2</v>
      </c>
      <c r="R57" s="96">
        <v>35</v>
      </c>
      <c r="S57" s="96">
        <v>0.14000000000000001</v>
      </c>
      <c r="T57" s="88">
        <v>0.18030479099999999</v>
      </c>
      <c r="U57" s="88">
        <f>T57/DATA!$J$19</f>
        <v>0.31855970141342749</v>
      </c>
      <c r="V57" s="88">
        <v>4.0935930000000004E-3</v>
      </c>
      <c r="W57" s="88">
        <f>V57/DATA!$J$19</f>
        <v>7.2324964664310957E-3</v>
      </c>
      <c r="X57" s="96">
        <v>8.4644507797533103E-2</v>
      </c>
    </row>
    <row r="58" spans="1:24" s="96" customFormat="1">
      <c r="A58" s="83">
        <v>57</v>
      </c>
      <c r="B58" s="94" t="s">
        <v>162</v>
      </c>
      <c r="C58" s="96" t="s">
        <v>216</v>
      </c>
      <c r="D58" s="93" t="s">
        <v>57</v>
      </c>
      <c r="E58" s="96" t="s">
        <v>217</v>
      </c>
      <c r="F58" s="86">
        <v>21</v>
      </c>
      <c r="G58" s="100">
        <v>0.03</v>
      </c>
      <c r="H58" s="96">
        <v>3</v>
      </c>
      <c r="I58" s="96">
        <v>2.0499999999999998</v>
      </c>
      <c r="J58" s="96">
        <v>29</v>
      </c>
      <c r="K58" s="96">
        <v>5</v>
      </c>
      <c r="L58" s="96">
        <v>3.25</v>
      </c>
      <c r="M58" s="96">
        <v>2.75</v>
      </c>
      <c r="N58" s="96">
        <v>2.9</v>
      </c>
      <c r="O58" s="96">
        <v>2.8</v>
      </c>
      <c r="P58" s="96">
        <v>2.75</v>
      </c>
      <c r="Q58" s="96">
        <v>2</v>
      </c>
      <c r="R58" s="96">
        <v>35</v>
      </c>
      <c r="S58" s="96">
        <v>0.15</v>
      </c>
      <c r="T58" s="88">
        <v>0.16553721599999999</v>
      </c>
      <c r="U58" s="88">
        <f>T58/DATA!$J$19</f>
        <v>0.29246857950530031</v>
      </c>
      <c r="V58" s="88">
        <v>6.2175570000000003E-3</v>
      </c>
      <c r="W58" s="88">
        <f>V58/DATA!$J$19</f>
        <v>1.0985083038869258E-2</v>
      </c>
      <c r="X58" s="96">
        <v>9.7077528457168397E-2</v>
      </c>
    </row>
    <row r="59" spans="1:24" s="96" customFormat="1">
      <c r="A59" s="83">
        <v>58</v>
      </c>
      <c r="B59" s="94" t="s">
        <v>162</v>
      </c>
      <c r="C59" s="96" t="s">
        <v>216</v>
      </c>
      <c r="D59" s="93" t="s">
        <v>57</v>
      </c>
      <c r="E59" s="96" t="s">
        <v>217</v>
      </c>
      <c r="F59" s="86">
        <v>21</v>
      </c>
      <c r="G59" s="100">
        <v>0.1</v>
      </c>
      <c r="H59" s="96">
        <v>3</v>
      </c>
      <c r="I59" s="96">
        <v>2.0499999999999998</v>
      </c>
      <c r="J59" s="96">
        <v>30</v>
      </c>
      <c r="K59" s="96">
        <v>4.9000000000000004</v>
      </c>
      <c r="L59" s="96">
        <v>3.25</v>
      </c>
      <c r="M59" s="96">
        <v>2.75</v>
      </c>
      <c r="N59" s="96">
        <v>2.8</v>
      </c>
      <c r="O59" s="96">
        <v>2.8</v>
      </c>
      <c r="P59" s="96">
        <v>2.75</v>
      </c>
      <c r="Q59" s="96">
        <v>2</v>
      </c>
      <c r="R59" s="96">
        <v>21</v>
      </c>
      <c r="S59" s="96">
        <v>0.1</v>
      </c>
      <c r="T59" s="88">
        <v>0.15141513500000001</v>
      </c>
      <c r="U59" s="88">
        <f>T59/DATA!$J$19</f>
        <v>0.267517906360424</v>
      </c>
      <c r="V59" s="88">
        <v>1.4160496999999999E-2</v>
      </c>
      <c r="W59" s="88">
        <f>V59/DATA!$J$19</f>
        <v>2.5018545936395756E-2</v>
      </c>
      <c r="X59" s="96">
        <v>0.103512510396021</v>
      </c>
    </row>
    <row r="60" spans="1:24" s="100" customFormat="1">
      <c r="A60" s="83">
        <v>59</v>
      </c>
      <c r="B60" s="94" t="s">
        <v>218</v>
      </c>
      <c r="C60" s="100" t="s">
        <v>216</v>
      </c>
      <c r="D60" s="99" t="s">
        <v>57</v>
      </c>
      <c r="E60" s="100" t="s">
        <v>217</v>
      </c>
      <c r="F60" s="86">
        <v>21</v>
      </c>
      <c r="G60" s="100">
        <v>0.3</v>
      </c>
      <c r="H60" s="100">
        <v>3</v>
      </c>
      <c r="I60" s="100">
        <v>2.0499999999999998</v>
      </c>
      <c r="J60" s="100">
        <v>28</v>
      </c>
      <c r="K60" s="100">
        <v>4.9000000000000004</v>
      </c>
      <c r="L60" s="100">
        <v>3.25</v>
      </c>
      <c r="M60" s="100">
        <v>2.75</v>
      </c>
      <c r="N60" s="100">
        <v>3</v>
      </c>
      <c r="O60" s="100">
        <v>2.8</v>
      </c>
      <c r="P60" s="100">
        <v>2.75</v>
      </c>
      <c r="Q60" s="100">
        <v>2</v>
      </c>
      <c r="R60" s="100">
        <v>28</v>
      </c>
      <c r="S60" s="100">
        <v>0.16</v>
      </c>
      <c r="T60" s="88">
        <v>0.13277467300000001</v>
      </c>
      <c r="U60" s="88">
        <f>T60/DATA!$J$19</f>
        <v>0.23458422791519434</v>
      </c>
      <c r="V60" s="88">
        <v>7.0411635000000002E-3</v>
      </c>
      <c r="W60" s="88">
        <f>V60/DATA!$J$19</f>
        <v>1.2440218197879858E-2</v>
      </c>
      <c r="X60" s="96">
        <v>0.14160601458960001</v>
      </c>
    </row>
    <row r="61" spans="1:24" s="96" customFormat="1">
      <c r="A61" s="83">
        <v>60</v>
      </c>
      <c r="B61" s="94" t="s">
        <v>162</v>
      </c>
      <c r="C61" s="96" t="s">
        <v>216</v>
      </c>
      <c r="D61" s="93" t="s">
        <v>57</v>
      </c>
      <c r="E61" s="96" t="s">
        <v>217</v>
      </c>
      <c r="F61" s="86">
        <v>21</v>
      </c>
      <c r="G61" s="100">
        <v>1</v>
      </c>
      <c r="H61" s="96">
        <v>3</v>
      </c>
      <c r="I61" s="96">
        <v>2.0499999999999998</v>
      </c>
      <c r="J61" s="96">
        <v>26</v>
      </c>
      <c r="K61" s="96">
        <v>4.8</v>
      </c>
      <c r="L61" s="96">
        <v>3.25</v>
      </c>
      <c r="M61" s="96">
        <v>2.75</v>
      </c>
      <c r="N61" s="96">
        <v>3.1</v>
      </c>
      <c r="O61" s="96">
        <v>2.8</v>
      </c>
      <c r="P61" s="96">
        <v>2.75</v>
      </c>
      <c r="Q61" s="96">
        <v>2</v>
      </c>
      <c r="R61" s="96">
        <v>23</v>
      </c>
      <c r="S61" s="96">
        <v>0.24</v>
      </c>
      <c r="T61" s="88">
        <v>6.6976610000000006E-2</v>
      </c>
      <c r="U61" s="88">
        <f>T61/DATA!$J$19</f>
        <v>0.1183332332155477</v>
      </c>
      <c r="V61" s="88">
        <v>2.6964975000000001E-3</v>
      </c>
      <c r="W61" s="88">
        <f>V61/DATA!$J$19</f>
        <v>4.7641298586572432E-3</v>
      </c>
      <c r="X61" s="96">
        <v>0.41369916293927</v>
      </c>
    </row>
    <row r="62" spans="1:24" s="96" customFormat="1">
      <c r="A62" s="83">
        <v>61</v>
      </c>
      <c r="B62" s="94" t="s">
        <v>190</v>
      </c>
      <c r="C62" s="96" t="s">
        <v>216</v>
      </c>
      <c r="D62" s="93" t="s">
        <v>57</v>
      </c>
      <c r="E62" s="96" t="s">
        <v>217</v>
      </c>
      <c r="F62" s="86">
        <v>14</v>
      </c>
      <c r="G62" s="100">
        <v>0.01</v>
      </c>
      <c r="H62" s="96">
        <v>3</v>
      </c>
      <c r="I62" s="96">
        <v>2.0499999999999998</v>
      </c>
      <c r="J62" s="96">
        <v>38</v>
      </c>
      <c r="K62" s="96">
        <v>5.3</v>
      </c>
      <c r="L62" s="96">
        <v>3.3</v>
      </c>
      <c r="M62" s="96">
        <v>2.75</v>
      </c>
      <c r="N62" s="96">
        <v>3.3</v>
      </c>
      <c r="O62" s="96">
        <v>2.8</v>
      </c>
      <c r="P62" s="96">
        <v>3</v>
      </c>
      <c r="Q62" s="96">
        <v>2</v>
      </c>
      <c r="R62" s="96">
        <v>17.5</v>
      </c>
      <c r="S62" s="96">
        <v>0.12</v>
      </c>
      <c r="T62" s="88">
        <v>9.7074932000000003E-2</v>
      </c>
      <c r="U62" s="88">
        <f>T62/DATA!$J$19</f>
        <v>0.17151048056537102</v>
      </c>
      <c r="V62" s="88">
        <v>1.6293099999999999E-3</v>
      </c>
      <c r="W62" s="88">
        <f>V62/DATA!$J$19</f>
        <v>2.8786395759717309E-3</v>
      </c>
      <c r="X62" s="101">
        <v>5.6784754183732501E-2</v>
      </c>
    </row>
    <row r="63" spans="1:24" s="96" customFormat="1">
      <c r="A63" s="83">
        <v>62</v>
      </c>
      <c r="B63" s="94" t="s">
        <v>190</v>
      </c>
      <c r="C63" s="96" t="s">
        <v>216</v>
      </c>
      <c r="D63" s="93" t="s">
        <v>57</v>
      </c>
      <c r="E63" s="96" t="s">
        <v>217</v>
      </c>
      <c r="F63" s="86">
        <v>14</v>
      </c>
      <c r="G63" s="100">
        <v>0.03</v>
      </c>
      <c r="H63" s="96">
        <v>3</v>
      </c>
      <c r="I63" s="96">
        <v>2.0499999999999998</v>
      </c>
      <c r="J63" s="96">
        <v>36</v>
      </c>
      <c r="K63" s="96">
        <v>4.9000000000000004</v>
      </c>
      <c r="L63" s="96">
        <v>3.3</v>
      </c>
      <c r="M63" s="96">
        <v>2.75</v>
      </c>
      <c r="N63" s="96">
        <v>3.4</v>
      </c>
      <c r="O63" s="96">
        <v>2.8</v>
      </c>
      <c r="P63" s="96">
        <v>3</v>
      </c>
      <c r="Q63" s="96">
        <v>2</v>
      </c>
      <c r="R63" s="96">
        <v>24</v>
      </c>
      <c r="S63" s="96">
        <v>0.16</v>
      </c>
      <c r="T63" s="88">
        <v>7.3443583000000007E-2</v>
      </c>
      <c r="U63" s="88">
        <f>T63/DATA!$J$19</f>
        <v>0.12975898056537102</v>
      </c>
      <c r="V63" s="88">
        <v>2.721406E-3</v>
      </c>
      <c r="W63" s="88">
        <f>V63/DATA!$J$19</f>
        <v>4.8081378091872785E-3</v>
      </c>
      <c r="X63" s="101">
        <v>7.4146011907275405E-2</v>
      </c>
    </row>
    <row r="64" spans="1:24" s="96" customFormat="1">
      <c r="A64" s="83">
        <v>63</v>
      </c>
      <c r="B64" s="94" t="s">
        <v>190</v>
      </c>
      <c r="C64" s="96" t="s">
        <v>216</v>
      </c>
      <c r="D64" s="93" t="s">
        <v>57</v>
      </c>
      <c r="E64" s="96" t="s">
        <v>217</v>
      </c>
      <c r="F64" s="86">
        <v>14</v>
      </c>
      <c r="G64" s="100">
        <v>0.1</v>
      </c>
      <c r="H64" s="96">
        <v>3</v>
      </c>
      <c r="I64" s="96">
        <v>2.0499999999999998</v>
      </c>
      <c r="J64" s="96">
        <v>37</v>
      </c>
      <c r="K64" s="96">
        <v>4.9000000000000004</v>
      </c>
      <c r="L64" s="96">
        <v>3.3</v>
      </c>
      <c r="M64" s="96">
        <v>2.75</v>
      </c>
      <c r="N64" s="96">
        <v>3.3</v>
      </c>
      <c r="O64" s="96">
        <v>2.8</v>
      </c>
      <c r="P64" s="96">
        <v>3</v>
      </c>
      <c r="Q64" s="96">
        <v>2</v>
      </c>
      <c r="R64" s="96">
        <v>18.5</v>
      </c>
      <c r="S64" s="96">
        <v>0.14000000000000001</v>
      </c>
      <c r="T64" s="88">
        <v>7.1712925999999996E-2</v>
      </c>
      <c r="U64" s="88">
        <f>T64/DATA!$J$19</f>
        <v>0.12670128268551234</v>
      </c>
      <c r="V64" s="88">
        <v>1.9644979999999999E-3</v>
      </c>
      <c r="W64" s="88">
        <f>V64/DATA!$J$19</f>
        <v>3.4708445229681972E-3</v>
      </c>
      <c r="X64" s="101">
        <v>7.6362791876029401E-2</v>
      </c>
    </row>
    <row r="65" spans="1:24" s="96" customFormat="1">
      <c r="A65" s="83">
        <v>64</v>
      </c>
      <c r="B65" s="94" t="s">
        <v>190</v>
      </c>
      <c r="C65" s="96" t="s">
        <v>216</v>
      </c>
      <c r="D65" s="93" t="s">
        <v>57</v>
      </c>
      <c r="E65" s="96" t="s">
        <v>217</v>
      </c>
      <c r="F65" s="86">
        <v>14</v>
      </c>
      <c r="G65" s="100">
        <v>0.3</v>
      </c>
      <c r="H65" s="96">
        <v>3</v>
      </c>
      <c r="I65" s="96">
        <v>2.0499999999999998</v>
      </c>
      <c r="J65" s="96">
        <v>34</v>
      </c>
      <c r="K65" s="96">
        <v>4.9000000000000004</v>
      </c>
      <c r="L65" s="96">
        <v>3.3</v>
      </c>
      <c r="M65" s="96">
        <v>2.75</v>
      </c>
      <c r="N65" s="96">
        <v>3.4</v>
      </c>
      <c r="O65" s="96">
        <v>2.8</v>
      </c>
      <c r="P65" s="96">
        <v>3</v>
      </c>
      <c r="Q65" s="96">
        <v>2</v>
      </c>
      <c r="R65" s="96">
        <v>19</v>
      </c>
      <c r="S65" s="96">
        <v>0.17</v>
      </c>
      <c r="T65" s="88">
        <v>6.3722813000000003E-2</v>
      </c>
      <c r="U65" s="88">
        <f>T65/DATA!$J$19</f>
        <v>0.11258447526501766</v>
      </c>
      <c r="V65" s="88">
        <v>1.26958E-3</v>
      </c>
      <c r="W65" s="88">
        <f>V65/DATA!$J$19</f>
        <v>2.2430742049469963E-3</v>
      </c>
      <c r="X65" s="101">
        <v>0.12082506439218001</v>
      </c>
    </row>
    <row r="66" spans="1:24" s="96" customFormat="1">
      <c r="A66" s="83">
        <v>65</v>
      </c>
      <c r="B66" s="94" t="s">
        <v>190</v>
      </c>
      <c r="C66" s="96" t="s">
        <v>216</v>
      </c>
      <c r="D66" s="93" t="s">
        <v>57</v>
      </c>
      <c r="E66" s="96" t="s">
        <v>217</v>
      </c>
      <c r="F66" s="86">
        <v>14</v>
      </c>
      <c r="G66" s="100">
        <v>1</v>
      </c>
      <c r="H66" s="96">
        <v>3</v>
      </c>
      <c r="I66" s="96">
        <v>2.0499999999999998</v>
      </c>
      <c r="J66" s="96">
        <v>33</v>
      </c>
      <c r="K66" s="96">
        <v>4.9000000000000004</v>
      </c>
      <c r="L66" s="96">
        <v>3.3</v>
      </c>
      <c r="M66" s="96">
        <v>2.75</v>
      </c>
      <c r="N66" s="96">
        <v>3.6</v>
      </c>
      <c r="O66" s="96">
        <v>2.8</v>
      </c>
      <c r="P66" s="96">
        <v>3</v>
      </c>
      <c r="Q66" s="96">
        <v>2</v>
      </c>
      <c r="R66" s="96">
        <v>15</v>
      </c>
      <c r="S66" s="96">
        <v>0.22</v>
      </c>
      <c r="T66" s="88">
        <v>2.3323410999999999E-2</v>
      </c>
      <c r="U66" s="88">
        <f>T66/DATA!$J$19</f>
        <v>4.1207439929328613E-2</v>
      </c>
      <c r="V66" s="88">
        <v>3.4733099999999999E-4</v>
      </c>
      <c r="W66" s="88">
        <f>V66/DATA!$J$19</f>
        <v>6.1365901060070663E-4</v>
      </c>
      <c r="X66" s="101">
        <v>0.36702135146166698</v>
      </c>
    </row>
    <row r="67" spans="1:24" s="96" customFormat="1">
      <c r="A67" s="83">
        <v>66</v>
      </c>
      <c r="B67" s="94" t="s">
        <v>190</v>
      </c>
      <c r="C67" s="96" t="s">
        <v>56</v>
      </c>
      <c r="D67" s="96" t="s">
        <v>219</v>
      </c>
      <c r="E67" s="96" t="s">
        <v>220</v>
      </c>
      <c r="F67" s="86">
        <v>14</v>
      </c>
      <c r="G67" s="100">
        <v>0.01</v>
      </c>
      <c r="H67" s="96">
        <v>3.2</v>
      </c>
      <c r="I67" s="96">
        <v>2.4</v>
      </c>
      <c r="J67" s="96">
        <v>14.5</v>
      </c>
      <c r="K67" s="96">
        <v>5.0999999999999996</v>
      </c>
      <c r="L67" s="96">
        <v>3.8</v>
      </c>
      <c r="M67" s="96">
        <v>2.75</v>
      </c>
      <c r="N67" s="96">
        <v>2.6</v>
      </c>
      <c r="O67" s="96">
        <v>3.7</v>
      </c>
      <c r="P67" s="96">
        <v>3.1</v>
      </c>
      <c r="Q67" s="96">
        <v>2.35</v>
      </c>
      <c r="R67" s="96">
        <v>7.2</v>
      </c>
      <c r="S67" s="96">
        <v>0.2</v>
      </c>
      <c r="T67" s="88">
        <v>0.115517383</v>
      </c>
      <c r="U67" s="88">
        <f>T67/DATA!$J$19</f>
        <v>0.20409431625441693</v>
      </c>
      <c r="V67" s="88">
        <v>2.3812799999999999E-2</v>
      </c>
      <c r="W67" s="88">
        <f>V67/DATA!$J$19</f>
        <v>4.2072084805653706E-2</v>
      </c>
      <c r="X67" s="101">
        <v>1.2015971352186401E-3</v>
      </c>
    </row>
    <row r="68" spans="1:24" s="96" customFormat="1">
      <c r="A68" s="83">
        <v>67</v>
      </c>
      <c r="B68" s="94" t="s">
        <v>190</v>
      </c>
      <c r="C68" s="96" t="s">
        <v>56</v>
      </c>
      <c r="D68" s="96" t="s">
        <v>219</v>
      </c>
      <c r="E68" s="96" t="s">
        <v>220</v>
      </c>
      <c r="F68" s="86">
        <v>14</v>
      </c>
      <c r="G68" s="100">
        <v>0.03</v>
      </c>
      <c r="H68" s="96">
        <v>3.2</v>
      </c>
      <c r="I68" s="96">
        <v>2.4</v>
      </c>
      <c r="J68" s="96">
        <v>13</v>
      </c>
      <c r="K68" s="96">
        <v>4.5999999999999996</v>
      </c>
      <c r="L68" s="96">
        <v>3.8</v>
      </c>
      <c r="M68" s="96">
        <v>2.75</v>
      </c>
      <c r="N68" s="96">
        <v>2.6</v>
      </c>
      <c r="O68" s="96">
        <v>3.7</v>
      </c>
      <c r="P68" s="96">
        <v>3.1</v>
      </c>
      <c r="Q68" s="96">
        <v>2.35</v>
      </c>
      <c r="R68" s="96">
        <v>7.6</v>
      </c>
      <c r="S68" s="96">
        <v>0.25</v>
      </c>
      <c r="T68" s="88">
        <v>0.112007959</v>
      </c>
      <c r="U68" s="88">
        <f>T68/DATA!$J$19</f>
        <v>0.19789392049469964</v>
      </c>
      <c r="V68" s="88">
        <v>2.6969300000000002E-2</v>
      </c>
      <c r="W68" s="88">
        <f>V68/DATA!$J$19</f>
        <v>4.7648939929328622E-2</v>
      </c>
      <c r="X68" s="101">
        <v>1.9858705384192699E-3</v>
      </c>
    </row>
    <row r="69" spans="1:24" s="96" customFormat="1">
      <c r="A69" s="83">
        <v>68</v>
      </c>
      <c r="B69" s="94" t="s">
        <v>190</v>
      </c>
      <c r="C69" s="96" t="s">
        <v>56</v>
      </c>
      <c r="D69" s="96" t="s">
        <v>219</v>
      </c>
      <c r="E69" s="96" t="s">
        <v>220</v>
      </c>
      <c r="F69" s="86">
        <v>14</v>
      </c>
      <c r="G69" s="100">
        <v>0.1</v>
      </c>
      <c r="H69" s="96">
        <v>3.2</v>
      </c>
      <c r="I69" s="96">
        <v>2.4</v>
      </c>
      <c r="J69" s="96">
        <v>12.5</v>
      </c>
      <c r="K69" s="96">
        <v>4.2</v>
      </c>
      <c r="L69" s="96">
        <v>3.8</v>
      </c>
      <c r="M69" s="96">
        <v>2.75</v>
      </c>
      <c r="N69" s="96">
        <v>2.6</v>
      </c>
      <c r="O69" s="96">
        <v>3.7</v>
      </c>
      <c r="P69" s="96">
        <v>3.1</v>
      </c>
      <c r="Q69" s="96">
        <v>2.35</v>
      </c>
      <c r="R69" s="96">
        <v>8.1999999999999993</v>
      </c>
      <c r="S69" s="96">
        <v>0.25</v>
      </c>
      <c r="T69" s="88">
        <v>0.108637237</v>
      </c>
      <c r="U69" s="88">
        <f>T69/DATA!$J$19</f>
        <v>0.19193858127208477</v>
      </c>
      <c r="V69" s="88">
        <v>1.5597386E-2</v>
      </c>
      <c r="W69" s="88">
        <f>V69/DATA!$J$19</f>
        <v>2.755721908127208E-2</v>
      </c>
      <c r="X69" s="101">
        <v>2.0548665179519602E-3</v>
      </c>
    </row>
    <row r="70" spans="1:24" s="96" customFormat="1">
      <c r="A70" s="83">
        <v>69</v>
      </c>
      <c r="B70" s="94" t="s">
        <v>190</v>
      </c>
      <c r="C70" s="96" t="s">
        <v>56</v>
      </c>
      <c r="D70" s="96" t="s">
        <v>219</v>
      </c>
      <c r="E70" s="96" t="s">
        <v>220</v>
      </c>
      <c r="F70" s="86">
        <v>14</v>
      </c>
      <c r="G70" s="100">
        <v>0.3</v>
      </c>
      <c r="H70" s="96">
        <v>3.2</v>
      </c>
      <c r="I70" s="96">
        <v>2.4</v>
      </c>
      <c r="J70" s="96">
        <v>10</v>
      </c>
      <c r="K70" s="96">
        <v>3.6</v>
      </c>
      <c r="L70" s="96">
        <v>3.8</v>
      </c>
      <c r="M70" s="96">
        <v>2.75</v>
      </c>
      <c r="N70" s="96">
        <v>2.5</v>
      </c>
      <c r="O70" s="96">
        <v>3.4</v>
      </c>
      <c r="P70" s="96">
        <v>3.1</v>
      </c>
      <c r="Q70" s="96">
        <v>2.35</v>
      </c>
      <c r="R70" s="96">
        <v>8.6999999999999993</v>
      </c>
      <c r="S70" s="96">
        <v>0.4</v>
      </c>
      <c r="T70" s="88">
        <v>0.11468167</v>
      </c>
      <c r="U70" s="88">
        <f>T70/DATA!$J$19</f>
        <v>0.2026177915194346</v>
      </c>
      <c r="V70" s="88">
        <v>1.1312554000000001E-2</v>
      </c>
      <c r="W70" s="88">
        <f>V70/DATA!$J$19</f>
        <v>1.9986844522968197E-2</v>
      </c>
      <c r="X70" s="101">
        <v>2.25805075463483E-3</v>
      </c>
    </row>
    <row r="71" spans="1:24" s="96" customFormat="1">
      <c r="A71" s="83">
        <v>70</v>
      </c>
      <c r="B71" s="94" t="s">
        <v>190</v>
      </c>
      <c r="C71" s="96" t="s">
        <v>56</v>
      </c>
      <c r="D71" s="96" t="s">
        <v>219</v>
      </c>
      <c r="E71" s="96" t="s">
        <v>220</v>
      </c>
      <c r="F71" s="86">
        <v>14</v>
      </c>
      <c r="G71" s="100">
        <v>1</v>
      </c>
      <c r="H71" s="96">
        <v>3.1</v>
      </c>
      <c r="I71" s="96">
        <v>2.4</v>
      </c>
      <c r="J71" s="96">
        <v>6.8</v>
      </c>
      <c r="K71" s="96">
        <v>2.7</v>
      </c>
      <c r="L71" s="96">
        <v>3.8</v>
      </c>
      <c r="M71" s="96">
        <v>2.75</v>
      </c>
      <c r="N71" s="96">
        <v>2.5</v>
      </c>
      <c r="O71" s="96">
        <v>3.2</v>
      </c>
      <c r="P71" s="96">
        <v>3.1</v>
      </c>
      <c r="Q71" s="96">
        <v>2.35</v>
      </c>
      <c r="R71" s="96">
        <v>5.8</v>
      </c>
      <c r="S71" s="96">
        <v>0.4</v>
      </c>
      <c r="T71" s="88">
        <v>8.4579852999999997E-2</v>
      </c>
      <c r="U71" s="88">
        <f>T71/DATA!$J$19</f>
        <v>0.14943436925795051</v>
      </c>
      <c r="V71" s="88">
        <v>3.2958305000000002E-3</v>
      </c>
      <c r="W71" s="88">
        <f>V71/DATA!$J$19</f>
        <v>5.8230220848056536E-3</v>
      </c>
      <c r="X71" s="101">
        <v>2.6770881222033501E-3</v>
      </c>
    </row>
    <row r="72" spans="1:24" s="83" customFormat="1">
      <c r="A72" s="83">
        <v>71</v>
      </c>
      <c r="B72" s="94" t="s">
        <v>221</v>
      </c>
      <c r="C72" s="96" t="s">
        <v>56</v>
      </c>
      <c r="D72" s="96" t="s">
        <v>57</v>
      </c>
      <c r="E72" s="93" t="s">
        <v>140</v>
      </c>
      <c r="F72" s="86">
        <v>53</v>
      </c>
      <c r="G72" s="94">
        <v>0.01</v>
      </c>
      <c r="H72" s="96">
        <v>3.198</v>
      </c>
      <c r="I72" s="96">
        <v>2.35</v>
      </c>
      <c r="J72" s="96">
        <v>16.71</v>
      </c>
      <c r="K72" s="96">
        <v>5.47</v>
      </c>
      <c r="L72" s="96">
        <v>3.55</v>
      </c>
      <c r="M72" s="96">
        <v>2.75</v>
      </c>
      <c r="N72" s="96">
        <v>1.58</v>
      </c>
      <c r="O72" s="96">
        <v>1.48</v>
      </c>
      <c r="P72" s="96">
        <v>3.25</v>
      </c>
      <c r="Q72" s="96">
        <v>2.35</v>
      </c>
      <c r="R72" s="96">
        <v>3.86</v>
      </c>
      <c r="S72" s="96">
        <v>0.03</v>
      </c>
      <c r="T72" s="88">
        <v>9.1219713999999993E-2</v>
      </c>
      <c r="U72" s="88">
        <f>T72/DATA!$J$19</f>
        <v>0.16116557243816251</v>
      </c>
      <c r="V72" s="88">
        <v>1.5827393249999998E-2</v>
      </c>
      <c r="W72" s="88">
        <f>V72/DATA!$J$19</f>
        <v>2.7963592314487626E-2</v>
      </c>
      <c r="X72" s="96">
        <v>1.53467441082317</v>
      </c>
    </row>
    <row r="73" spans="1:24" s="83" customFormat="1">
      <c r="A73" s="83">
        <v>72</v>
      </c>
      <c r="B73" s="94" t="s">
        <v>221</v>
      </c>
      <c r="C73" s="94" t="s">
        <v>56</v>
      </c>
      <c r="D73" s="94" t="s">
        <v>57</v>
      </c>
      <c r="E73" s="94" t="s">
        <v>140</v>
      </c>
      <c r="F73" s="97">
        <v>53</v>
      </c>
      <c r="G73" s="94">
        <v>0.03</v>
      </c>
      <c r="H73" s="96">
        <v>3.17</v>
      </c>
      <c r="I73" s="96">
        <v>2.35</v>
      </c>
      <c r="J73" s="96">
        <v>16.52</v>
      </c>
      <c r="K73" s="96">
        <v>5.32</v>
      </c>
      <c r="L73" s="96">
        <v>3.58</v>
      </c>
      <c r="M73" s="96">
        <v>2.75</v>
      </c>
      <c r="N73" s="96">
        <v>1.46</v>
      </c>
      <c r="O73" s="96">
        <v>1.4</v>
      </c>
      <c r="P73" s="96">
        <v>3.15</v>
      </c>
      <c r="Q73" s="96">
        <v>2.35</v>
      </c>
      <c r="R73" s="96">
        <v>5.13</v>
      </c>
      <c r="S73" s="96">
        <v>0.04</v>
      </c>
      <c r="T73" s="88">
        <v>0.11536083725</v>
      </c>
      <c r="U73" s="88">
        <f>T73/DATA!$J$19</f>
        <v>0.20381773365724379</v>
      </c>
      <c r="V73" s="88">
        <v>1.92794235E-2</v>
      </c>
      <c r="W73" s="88">
        <f>V73/DATA!$J$19</f>
        <v>3.4062585689045931E-2</v>
      </c>
      <c r="X73" s="96">
        <v>1.5617523234966499</v>
      </c>
    </row>
    <row r="74" spans="1:24" s="83" customFormat="1">
      <c r="A74" s="83">
        <v>73</v>
      </c>
      <c r="B74" s="94" t="s">
        <v>221</v>
      </c>
      <c r="C74" s="94" t="s">
        <v>56</v>
      </c>
      <c r="D74" s="94" t="s">
        <v>57</v>
      </c>
      <c r="E74" s="94" t="s">
        <v>140</v>
      </c>
      <c r="F74" s="97">
        <v>53</v>
      </c>
      <c r="G74" s="94">
        <v>0.1</v>
      </c>
      <c r="H74" s="96">
        <v>3.17</v>
      </c>
      <c r="I74" s="96">
        <v>2.35</v>
      </c>
      <c r="J74" s="96">
        <v>15.14</v>
      </c>
      <c r="K74" s="96">
        <v>4.9000000000000004</v>
      </c>
      <c r="L74" s="96">
        <v>3.63</v>
      </c>
      <c r="M74" s="96">
        <v>2.75</v>
      </c>
      <c r="N74" s="96">
        <v>1.36</v>
      </c>
      <c r="O74" s="96">
        <v>1.41</v>
      </c>
      <c r="P74" s="96">
        <v>3.15</v>
      </c>
      <c r="Q74" s="96">
        <v>2.35</v>
      </c>
      <c r="R74" s="96">
        <v>9.2799999999999994</v>
      </c>
      <c r="S74" s="96">
        <v>0.08</v>
      </c>
      <c r="T74" s="88">
        <v>0.10476329575000001</v>
      </c>
      <c r="U74" s="88">
        <f>T74/DATA!$J$19</f>
        <v>0.18509416210247351</v>
      </c>
      <c r="V74" s="88">
        <v>1.6971486333333334E-2</v>
      </c>
      <c r="W74" s="88">
        <f>V74/DATA!$J$19</f>
        <v>2.9984958186101293E-2</v>
      </c>
      <c r="X74" s="96">
        <v>1.4627746120846701</v>
      </c>
    </row>
    <row r="75" spans="1:24" s="83" customFormat="1">
      <c r="A75" s="83">
        <v>74</v>
      </c>
      <c r="B75" s="94" t="s">
        <v>221</v>
      </c>
      <c r="C75" s="94" t="s">
        <v>56</v>
      </c>
      <c r="D75" s="94" t="s">
        <v>57</v>
      </c>
      <c r="E75" s="94" t="s">
        <v>140</v>
      </c>
      <c r="F75" s="97">
        <v>53</v>
      </c>
      <c r="G75" s="94">
        <v>0.3</v>
      </c>
      <c r="H75" s="96">
        <v>3.17</v>
      </c>
      <c r="I75" s="96">
        <v>2.35</v>
      </c>
      <c r="J75" s="96">
        <v>15.84</v>
      </c>
      <c r="K75" s="96">
        <v>5.0999999999999996</v>
      </c>
      <c r="L75" s="96">
        <v>3.7</v>
      </c>
      <c r="M75" s="96">
        <v>2.75</v>
      </c>
      <c r="N75" s="96">
        <v>1.44</v>
      </c>
      <c r="O75" s="96">
        <v>1.56</v>
      </c>
      <c r="P75" s="96">
        <v>3.1</v>
      </c>
      <c r="Q75" s="96">
        <v>2.35</v>
      </c>
      <c r="R75" s="96">
        <v>6.13</v>
      </c>
      <c r="S75" s="96">
        <v>7.0000000000000007E-2</v>
      </c>
      <c r="T75" s="88">
        <v>0.12011741425</v>
      </c>
      <c r="U75" s="88">
        <f>T75/DATA!$J$19</f>
        <v>0.21222157994699645</v>
      </c>
      <c r="V75" s="88">
        <v>3.152708466666667E-2</v>
      </c>
      <c r="W75" s="88">
        <f>V75/DATA!$J$19</f>
        <v>5.5701563015312129E-2</v>
      </c>
      <c r="X75" s="96">
        <v>1.5208308154836501</v>
      </c>
    </row>
    <row r="76" spans="1:24" s="83" customFormat="1">
      <c r="A76" s="83">
        <v>75</v>
      </c>
      <c r="B76" s="94" t="s">
        <v>221</v>
      </c>
      <c r="C76" s="94" t="s">
        <v>56</v>
      </c>
      <c r="D76" s="94" t="s">
        <v>57</v>
      </c>
      <c r="E76" s="94" t="s">
        <v>140</v>
      </c>
      <c r="F76" s="97">
        <v>53</v>
      </c>
      <c r="G76" s="94">
        <v>1</v>
      </c>
      <c r="H76" s="96">
        <v>3.17</v>
      </c>
      <c r="I76" s="96">
        <v>2.35</v>
      </c>
      <c r="J76" s="96">
        <v>14.52</v>
      </c>
      <c r="K76" s="96">
        <v>4.72</v>
      </c>
      <c r="L76" s="96">
        <v>3.92</v>
      </c>
      <c r="M76" s="96">
        <v>2.75</v>
      </c>
      <c r="N76" s="96">
        <v>1.33</v>
      </c>
      <c r="O76" s="96">
        <v>1.82</v>
      </c>
      <c r="P76" s="96">
        <v>3.11</v>
      </c>
      <c r="Q76" s="96">
        <v>2.35</v>
      </c>
      <c r="R76" s="96">
        <v>5.67</v>
      </c>
      <c r="S76" s="96">
        <v>0.12</v>
      </c>
      <c r="T76" s="88">
        <v>8.8073796999999995E-2</v>
      </c>
      <c r="U76" s="88">
        <f>T76/DATA!$J$19</f>
        <v>0.15560741519434626</v>
      </c>
      <c r="V76" s="88">
        <v>2.4066313500000002E-2</v>
      </c>
      <c r="W76" s="88">
        <f>V76/DATA!$J$19</f>
        <v>4.251998851590106E-2</v>
      </c>
      <c r="X76" s="96">
        <v>1.7227265690157101</v>
      </c>
    </row>
    <row r="77" spans="1:24" s="83" customFormat="1">
      <c r="A77" s="83">
        <v>76</v>
      </c>
      <c r="B77" s="94" t="s">
        <v>222</v>
      </c>
      <c r="C77" s="94" t="s">
        <v>56</v>
      </c>
      <c r="D77" s="94" t="s">
        <v>57</v>
      </c>
      <c r="E77" s="94" t="s">
        <v>140</v>
      </c>
      <c r="F77" s="97">
        <v>24</v>
      </c>
      <c r="G77" s="94">
        <v>0.01</v>
      </c>
      <c r="H77" s="96">
        <v>3.18</v>
      </c>
      <c r="I77" s="96">
        <v>2.35</v>
      </c>
      <c r="J77" s="96">
        <v>9.81</v>
      </c>
      <c r="K77" s="96">
        <v>4.62</v>
      </c>
      <c r="L77" s="96">
        <v>3.43</v>
      </c>
      <c r="M77" s="96">
        <v>2.75</v>
      </c>
      <c r="N77" s="96">
        <v>1.69</v>
      </c>
      <c r="O77" s="96">
        <v>2.02</v>
      </c>
      <c r="P77" s="96">
        <v>3.01</v>
      </c>
      <c r="Q77" s="96">
        <v>2.35</v>
      </c>
      <c r="R77" s="96">
        <v>7.72</v>
      </c>
      <c r="S77" s="96">
        <v>0.14000000000000001</v>
      </c>
      <c r="T77" s="88">
        <v>0.16740684850000001</v>
      </c>
      <c r="U77" s="88">
        <f>T77/DATA!$J$19</f>
        <v>0.2957718171378092</v>
      </c>
      <c r="V77" s="88">
        <v>2.4025335500000002E-2</v>
      </c>
      <c r="W77" s="88">
        <f>V77/DATA!$J$19</f>
        <v>4.2447589222614837E-2</v>
      </c>
      <c r="X77" s="96">
        <v>0.60041237113402002</v>
      </c>
    </row>
    <row r="78" spans="1:24" s="83" customFormat="1">
      <c r="A78" s="83">
        <v>77</v>
      </c>
      <c r="B78" s="94" t="s">
        <v>222</v>
      </c>
      <c r="C78" s="94" t="s">
        <v>56</v>
      </c>
      <c r="D78" s="94" t="s">
        <v>57</v>
      </c>
      <c r="E78" s="94" t="s">
        <v>140</v>
      </c>
      <c r="F78" s="97">
        <v>24</v>
      </c>
      <c r="G78" s="94">
        <v>0.03</v>
      </c>
      <c r="H78" s="96">
        <v>3.16</v>
      </c>
      <c r="I78" s="96">
        <v>2.35</v>
      </c>
      <c r="J78" s="96">
        <v>8.5299999999999994</v>
      </c>
      <c r="K78" s="96">
        <v>4.04</v>
      </c>
      <c r="L78" s="96">
        <v>3.6</v>
      </c>
      <c r="M78" s="96">
        <v>2.75</v>
      </c>
      <c r="N78" s="96">
        <v>1.46</v>
      </c>
      <c r="O78" s="96">
        <v>2.4</v>
      </c>
      <c r="P78" s="96">
        <v>3.05</v>
      </c>
      <c r="Q78" s="96">
        <v>2.35</v>
      </c>
      <c r="R78" s="96">
        <v>14.64</v>
      </c>
      <c r="S78" s="96">
        <v>0.31</v>
      </c>
      <c r="T78" s="88">
        <v>0.16534939900000001</v>
      </c>
      <c r="U78" s="88">
        <f>T78/DATA!$J$19</f>
        <v>0.29213674734982331</v>
      </c>
      <c r="V78" s="88">
        <v>2.2099877250000004E-2</v>
      </c>
      <c r="W78" s="88">
        <f>V78/DATA!$J$19</f>
        <v>3.9045719522968203E-2</v>
      </c>
      <c r="X78" s="96">
        <v>0.68577319587628804</v>
      </c>
    </row>
    <row r="79" spans="1:24" s="83" customFormat="1">
      <c r="A79" s="83">
        <v>78</v>
      </c>
      <c r="B79" s="94" t="s">
        <v>222</v>
      </c>
      <c r="C79" s="94" t="s">
        <v>56</v>
      </c>
      <c r="D79" s="94" t="s">
        <v>57</v>
      </c>
      <c r="E79" s="94" t="s">
        <v>140</v>
      </c>
      <c r="F79" s="97">
        <v>24</v>
      </c>
      <c r="G79" s="94">
        <v>0.1</v>
      </c>
      <c r="H79" s="96">
        <v>3.17</v>
      </c>
      <c r="I79" s="96">
        <v>2.35</v>
      </c>
      <c r="J79" s="96">
        <v>9.6999999999999993</v>
      </c>
      <c r="K79" s="96">
        <v>4.5999999999999996</v>
      </c>
      <c r="L79" s="96">
        <v>3.55</v>
      </c>
      <c r="M79" s="96">
        <v>2.75</v>
      </c>
      <c r="N79" s="96">
        <v>1.68</v>
      </c>
      <c r="O79" s="96">
        <v>2.33</v>
      </c>
      <c r="P79" s="96">
        <v>3.05</v>
      </c>
      <c r="Q79" s="96">
        <v>2.35</v>
      </c>
      <c r="R79" s="96">
        <v>8.3000000000000007</v>
      </c>
      <c r="S79" s="96">
        <v>0.18</v>
      </c>
      <c r="T79" s="88">
        <v>0.13762219625</v>
      </c>
      <c r="U79" s="88">
        <f>T79/DATA!$J$19</f>
        <v>0.24314875662544166</v>
      </c>
      <c r="V79" s="88">
        <v>2.1790214249999999E-2</v>
      </c>
      <c r="W79" s="88">
        <f>V79/DATA!$J$19</f>
        <v>3.8498611749116604E-2</v>
      </c>
      <c r="X79" s="96">
        <v>0.66721649484536005</v>
      </c>
    </row>
    <row r="80" spans="1:24" s="83" customFormat="1">
      <c r="A80" s="83">
        <v>79</v>
      </c>
      <c r="B80" s="94" t="s">
        <v>222</v>
      </c>
      <c r="C80" s="94" t="s">
        <v>56</v>
      </c>
      <c r="D80" s="94" t="s">
        <v>57</v>
      </c>
      <c r="E80" s="94" t="s">
        <v>140</v>
      </c>
      <c r="F80" s="97">
        <v>24</v>
      </c>
      <c r="G80" s="94">
        <v>0.3</v>
      </c>
      <c r="H80" s="96">
        <v>3.15</v>
      </c>
      <c r="I80" s="96">
        <v>2.35</v>
      </c>
      <c r="J80" s="96">
        <v>9.6</v>
      </c>
      <c r="K80" s="96">
        <v>4.5199999999999996</v>
      </c>
      <c r="L80" s="96">
        <v>3.55</v>
      </c>
      <c r="M80" s="96">
        <v>2.75</v>
      </c>
      <c r="N80" s="96">
        <v>1.66</v>
      </c>
      <c r="O80" s="96">
        <v>2.27</v>
      </c>
      <c r="P80" s="96">
        <v>3.06</v>
      </c>
      <c r="Q80" s="96">
        <v>2.35</v>
      </c>
      <c r="R80" s="96">
        <v>8.5500000000000007</v>
      </c>
      <c r="S80" s="96">
        <v>0.19</v>
      </c>
      <c r="T80" s="88">
        <v>0.13628202649999999</v>
      </c>
      <c r="U80" s="88">
        <f>T80/DATA!$J$19</f>
        <v>0.24078096554770312</v>
      </c>
      <c r="V80" s="88">
        <v>2.245792575E-2</v>
      </c>
      <c r="W80" s="88">
        <f>V80/DATA!$J$19</f>
        <v>3.9678314045936393E-2</v>
      </c>
      <c r="X80" s="96">
        <v>0.70432989690721604</v>
      </c>
    </row>
    <row r="81" spans="1:24" s="83" customFormat="1">
      <c r="A81" s="83">
        <v>80</v>
      </c>
      <c r="B81" s="94" t="s">
        <v>222</v>
      </c>
      <c r="C81" s="94" t="s">
        <v>56</v>
      </c>
      <c r="D81" s="94" t="s">
        <v>57</v>
      </c>
      <c r="E81" s="94" t="s">
        <v>140</v>
      </c>
      <c r="F81" s="97">
        <v>24</v>
      </c>
      <c r="G81" s="94">
        <v>1</v>
      </c>
      <c r="H81" s="96">
        <v>3.16</v>
      </c>
      <c r="I81" s="96">
        <v>2.35</v>
      </c>
      <c r="J81" s="96">
        <v>9.2899999999999991</v>
      </c>
      <c r="K81" s="96">
        <v>4.43</v>
      </c>
      <c r="L81" s="96">
        <v>3.75</v>
      </c>
      <c r="M81" s="96">
        <v>2.75</v>
      </c>
      <c r="N81" s="96">
        <v>1.48</v>
      </c>
      <c r="O81" s="96">
        <v>2.5299999999999998</v>
      </c>
      <c r="P81" s="96">
        <v>3.07</v>
      </c>
      <c r="Q81" s="96">
        <v>2.35</v>
      </c>
      <c r="R81" s="96">
        <v>9.42</v>
      </c>
      <c r="S81" s="96">
        <v>0.3</v>
      </c>
      <c r="T81" s="88">
        <v>0.1275817655</v>
      </c>
      <c r="U81" s="88">
        <f>T81/DATA!$J$19</f>
        <v>0.22540947968197877</v>
      </c>
      <c r="V81" s="88">
        <v>2.5786868666666667E-2</v>
      </c>
      <c r="W81" s="88">
        <f>V81/DATA!$J$19</f>
        <v>4.5559838633686685E-2</v>
      </c>
      <c r="X81" s="96">
        <v>0.819381443298969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C7E2DA-6873-3944-AC4B-35CD8E7956DD}">
  <dimension ref="A1:K80"/>
  <sheetViews>
    <sheetView topLeftCell="A38" workbookViewId="0">
      <selection activeCell="J72" sqref="J72"/>
    </sheetView>
  </sheetViews>
  <sheetFormatPr defaultColWidth="11" defaultRowHeight="15.75"/>
  <cols>
    <col min="3" max="3" width="26.125" customWidth="1"/>
    <col min="4" max="4" width="20.5" customWidth="1"/>
    <col min="5" max="5" width="36.625" customWidth="1"/>
    <col min="6" max="6" width="36.125" customWidth="1"/>
  </cols>
  <sheetData>
    <row r="1" spans="3:11">
      <c r="C1" s="7" t="s">
        <v>352</v>
      </c>
      <c r="D1" s="12" t="s">
        <v>420</v>
      </c>
    </row>
    <row r="3" spans="3:11">
      <c r="C3" t="s">
        <v>370</v>
      </c>
      <c r="D3" t="s">
        <v>208</v>
      </c>
      <c r="E3" t="s">
        <v>209</v>
      </c>
      <c r="F3" t="s">
        <v>210</v>
      </c>
      <c r="J3" s="4" t="s">
        <v>354</v>
      </c>
      <c r="K3" s="4">
        <v>15</v>
      </c>
    </row>
    <row r="4" spans="3:11">
      <c r="C4">
        <v>9.8922280011554797E-3</v>
      </c>
      <c r="D4">
        <v>0.288058717157749</v>
      </c>
      <c r="E4">
        <v>0.25009254334645198</v>
      </c>
      <c r="F4">
        <v>0.29890862674183599</v>
      </c>
    </row>
    <row r="5" spans="3:11">
      <c r="C5">
        <v>2.9874050970698399E-2</v>
      </c>
      <c r="D5">
        <v>0.37572598659716999</v>
      </c>
      <c r="E5">
        <v>0.41370917987448103</v>
      </c>
      <c r="F5">
        <v>0.56017444952664597</v>
      </c>
    </row>
    <row r="6" spans="3:11">
      <c r="C6">
        <v>9.9459680278771598E-2</v>
      </c>
      <c r="D6">
        <v>0.51771939155408997</v>
      </c>
      <c r="E6">
        <v>0.49602808211892302</v>
      </c>
      <c r="F6">
        <v>0.55750239336240803</v>
      </c>
    </row>
    <row r="7" spans="3:11">
      <c r="C7">
        <v>0.30036343256851</v>
      </c>
      <c r="D7">
        <v>0.58188703329433</v>
      </c>
      <c r="E7">
        <v>0.59635357940644595</v>
      </c>
      <c r="F7">
        <v>0.73739389426656698</v>
      </c>
    </row>
    <row r="8" spans="3:11">
      <c r="C8">
        <v>1</v>
      </c>
      <c r="D8">
        <v>0.60814806935432397</v>
      </c>
      <c r="E8">
        <v>0.65154770769067105</v>
      </c>
      <c r="F8">
        <v>0.78354643123071999</v>
      </c>
    </row>
    <row r="17" spans="8:8">
      <c r="H17" t="s">
        <v>421</v>
      </c>
    </row>
    <row r="50" spans="1:6">
      <c r="A50" s="58" t="s">
        <v>422</v>
      </c>
      <c r="B50" s="58"/>
      <c r="C50" s="58"/>
      <c r="D50" s="58"/>
      <c r="E50" s="58"/>
      <c r="F50" s="58"/>
    </row>
    <row r="51" spans="1:6">
      <c r="A51" s="58"/>
      <c r="B51" s="58" t="s">
        <v>423</v>
      </c>
      <c r="C51" s="58" t="s">
        <v>424</v>
      </c>
      <c r="D51" s="58"/>
      <c r="E51" s="58" t="s">
        <v>425</v>
      </c>
      <c r="F51" s="58" t="s">
        <v>426</v>
      </c>
    </row>
    <row r="52" spans="1:6">
      <c r="A52" s="58">
        <v>1</v>
      </c>
      <c r="B52" s="58" t="s">
        <v>208</v>
      </c>
      <c r="C52" s="58">
        <v>37</v>
      </c>
      <c r="D52" s="58">
        <f>(C52/100)*6</f>
        <v>2.2199999999999998</v>
      </c>
      <c r="E52" s="58">
        <v>3</v>
      </c>
      <c r="F52" s="58">
        <v>3</v>
      </c>
    </row>
    <row r="53" spans="1:6">
      <c r="A53" s="58">
        <v>2</v>
      </c>
      <c r="B53" s="58" t="s">
        <v>209</v>
      </c>
      <c r="C53" s="58">
        <v>30</v>
      </c>
      <c r="D53" s="58">
        <f>(C53/100)*6</f>
        <v>1.7999999999999998</v>
      </c>
      <c r="E53" s="58">
        <v>2</v>
      </c>
      <c r="F53" s="58">
        <v>4</v>
      </c>
    </row>
    <row r="54" spans="1:6">
      <c r="A54" s="58">
        <v>3</v>
      </c>
      <c r="B54" s="58" t="s">
        <v>210</v>
      </c>
      <c r="C54" s="58">
        <v>23</v>
      </c>
      <c r="D54" s="58">
        <f>(C54/100)*6</f>
        <v>1.3800000000000001</v>
      </c>
      <c r="E54" s="58">
        <v>1</v>
      </c>
      <c r="F54" s="58">
        <v>5</v>
      </c>
    </row>
    <row r="56" spans="1:6">
      <c r="A56" t="s">
        <v>427</v>
      </c>
      <c r="E56" t="s">
        <v>428</v>
      </c>
    </row>
    <row r="57" spans="1:6">
      <c r="A57" t="s">
        <v>429</v>
      </c>
      <c r="B57">
        <v>64</v>
      </c>
      <c r="E57" s="8" t="s">
        <v>393</v>
      </c>
    </row>
    <row r="58" spans="1:6">
      <c r="A58" t="s">
        <v>430</v>
      </c>
      <c r="B58">
        <v>31</v>
      </c>
      <c r="E58" s="8" t="s">
        <v>395</v>
      </c>
    </row>
    <row r="59" spans="1:6">
      <c r="A59" t="s">
        <v>431</v>
      </c>
      <c r="B59">
        <v>86</v>
      </c>
      <c r="E59" s="8" t="s">
        <v>397</v>
      </c>
    </row>
    <row r="60" spans="1:6">
      <c r="A60" t="s">
        <v>432</v>
      </c>
      <c r="B60">
        <v>87</v>
      </c>
    </row>
    <row r="61" spans="1:6">
      <c r="A61" t="s">
        <v>381</v>
      </c>
      <c r="B61">
        <v>5</v>
      </c>
    </row>
    <row r="62" spans="1:6">
      <c r="A62" t="s">
        <v>433</v>
      </c>
      <c r="B62">
        <v>1</v>
      </c>
    </row>
    <row r="63" spans="1:6">
      <c r="A63" t="s">
        <v>385</v>
      </c>
      <c r="B63">
        <v>61</v>
      </c>
    </row>
    <row r="64" spans="1:6">
      <c r="A64" t="s">
        <v>434</v>
      </c>
      <c r="B64">
        <v>37</v>
      </c>
    </row>
    <row r="65" spans="1:3">
      <c r="A65" t="s">
        <v>384</v>
      </c>
      <c r="B65">
        <v>79</v>
      </c>
    </row>
    <row r="66" spans="1:3">
      <c r="A66" t="s">
        <v>382</v>
      </c>
      <c r="B66">
        <v>63</v>
      </c>
    </row>
    <row r="67" spans="1:3">
      <c r="A67" t="s">
        <v>435</v>
      </c>
      <c r="B67">
        <v>26</v>
      </c>
    </row>
    <row r="68" spans="1:3">
      <c r="A68" t="s">
        <v>436</v>
      </c>
      <c r="B68">
        <v>27</v>
      </c>
    </row>
    <row r="69" spans="1:3">
      <c r="A69" t="s">
        <v>437</v>
      </c>
      <c r="B69">
        <v>20</v>
      </c>
    </row>
    <row r="71" spans="1:3">
      <c r="A71" t="s">
        <v>438</v>
      </c>
    </row>
    <row r="72" spans="1:3">
      <c r="A72" t="s">
        <v>392</v>
      </c>
    </row>
    <row r="73" spans="1:3">
      <c r="A73" t="s">
        <v>394</v>
      </c>
    </row>
    <row r="74" spans="1:3">
      <c r="A74" t="s">
        <v>396</v>
      </c>
    </row>
    <row r="77" spans="1:3">
      <c r="A77" t="s">
        <v>439</v>
      </c>
    </row>
    <row r="78" spans="1:3">
      <c r="A78" t="s">
        <v>440</v>
      </c>
    </row>
    <row r="80" spans="1:3">
      <c r="A80">
        <v>62</v>
      </c>
      <c r="B80" t="s">
        <v>389</v>
      </c>
      <c r="C80" t="s">
        <v>441</v>
      </c>
    </row>
  </sheetData>
  <hyperlinks>
    <hyperlink ref="D1" r:id="rId1" xr:uid="{3C353BD4-3B08-43B7-94C2-DFF407FC9D5D}"/>
  </hyperlinks>
  <pageMargins left="0.7" right="0.7" top="0.75" bottom="0.75" header="0.3" footer="0.3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86F198-65B2-2F46-BA66-EDA1D05F771D}">
  <dimension ref="C1:M71"/>
  <sheetViews>
    <sheetView topLeftCell="D15" workbookViewId="0">
      <selection activeCell="D39" sqref="D39"/>
    </sheetView>
  </sheetViews>
  <sheetFormatPr defaultColWidth="11" defaultRowHeight="15.75"/>
  <cols>
    <col min="3" max="3" width="25.625" customWidth="1"/>
    <col min="4" max="4" width="10.625" customWidth="1"/>
    <col min="5" max="5" width="18.125" customWidth="1"/>
    <col min="6" max="6" width="17.375" customWidth="1"/>
    <col min="7" max="7" width="16.375" customWidth="1"/>
    <col min="8" max="8" width="18.125" customWidth="1"/>
  </cols>
  <sheetData>
    <row r="1" spans="3:13">
      <c r="C1" s="7" t="s">
        <v>352</v>
      </c>
      <c r="D1" s="12" t="s">
        <v>442</v>
      </c>
    </row>
    <row r="2" spans="3:13">
      <c r="C2" t="s">
        <v>443</v>
      </c>
      <c r="D2" t="s">
        <v>248</v>
      </c>
    </row>
    <row r="4" spans="3:13">
      <c r="C4" t="s">
        <v>444</v>
      </c>
      <c r="D4" t="s">
        <v>445</v>
      </c>
      <c r="E4" t="s">
        <v>446</v>
      </c>
      <c r="F4" t="s">
        <v>447</v>
      </c>
      <c r="G4" t="s">
        <v>448</v>
      </c>
      <c r="H4" t="s">
        <v>449</v>
      </c>
      <c r="L4" s="4" t="s">
        <v>354</v>
      </c>
      <c r="M4" s="4">
        <v>25</v>
      </c>
    </row>
    <row r="5" spans="3:13">
      <c r="C5">
        <v>1.0014110575150399E-2</v>
      </c>
      <c r="D5" s="29">
        <v>0.113323871747235</v>
      </c>
      <c r="E5" s="29">
        <v>8.9169518245275706E-2</v>
      </c>
      <c r="F5" s="29">
        <v>5.8980714087694897E-2</v>
      </c>
      <c r="G5">
        <v>8.4644507797533103E-2</v>
      </c>
      <c r="H5" s="29">
        <v>9.3697838868912794E-2</v>
      </c>
    </row>
    <row r="6" spans="3:13">
      <c r="C6">
        <v>2.98442921660046E-2</v>
      </c>
      <c r="D6" s="29">
        <v>0.21632330487961299</v>
      </c>
      <c r="E6" s="29">
        <v>0.14387348507731301</v>
      </c>
      <c r="F6" s="29">
        <v>6.8394854331572094E-2</v>
      </c>
      <c r="G6">
        <v>9.7077528457168397E-2</v>
      </c>
      <c r="H6" s="29">
        <v>0.146889055317177</v>
      </c>
    </row>
    <row r="7" spans="3:13">
      <c r="C7">
        <v>0.100329237898288</v>
      </c>
      <c r="D7" s="29">
        <v>0.26200373222332102</v>
      </c>
      <c r="E7" s="29">
        <v>0.17747177040619999</v>
      </c>
      <c r="F7" s="29">
        <v>6.8795385614803098E-2</v>
      </c>
      <c r="G7">
        <v>0.103512510396021</v>
      </c>
      <c r="H7" s="29">
        <v>0.198603933316506</v>
      </c>
    </row>
    <row r="8" spans="3:13">
      <c r="C8">
        <v>0.29892953945879402</v>
      </c>
      <c r="D8" s="29">
        <v>0.345380442653271</v>
      </c>
      <c r="E8" s="29">
        <v>0.20349637328853501</v>
      </c>
      <c r="F8" s="29">
        <v>0.10235725900885</v>
      </c>
      <c r="G8">
        <v>0.14160601458960001</v>
      </c>
      <c r="H8" s="29">
        <v>0.24273850851749601</v>
      </c>
    </row>
    <row r="9" spans="3:13">
      <c r="C9">
        <v>0.99739288257720904</v>
      </c>
      <c r="D9" s="29">
        <v>0.594831987884756</v>
      </c>
      <c r="E9" s="29">
        <v>0.27634010402227699</v>
      </c>
      <c r="F9" s="29">
        <v>0.25067962048833298</v>
      </c>
      <c r="G9">
        <v>0.41369916293927</v>
      </c>
      <c r="H9" s="29">
        <v>0.330679951505923</v>
      </c>
    </row>
    <row r="35" spans="3:4">
      <c r="C35" t="s">
        <v>248</v>
      </c>
      <c r="D35" t="s">
        <v>450</v>
      </c>
    </row>
    <row r="36" spans="3:4">
      <c r="C36" t="s">
        <v>451</v>
      </c>
      <c r="D36">
        <v>61</v>
      </c>
    </row>
    <row r="37" spans="3:4">
      <c r="C37" t="s">
        <v>388</v>
      </c>
      <c r="D37">
        <v>64</v>
      </c>
    </row>
    <row r="38" spans="3:4">
      <c r="C38" t="s">
        <v>389</v>
      </c>
      <c r="D38">
        <v>31</v>
      </c>
    </row>
    <row r="39" spans="3:4">
      <c r="C39" t="s">
        <v>452</v>
      </c>
      <c r="D39">
        <v>84</v>
      </c>
    </row>
    <row r="40" spans="3:4">
      <c r="C40" t="s">
        <v>453</v>
      </c>
      <c r="D40">
        <v>87</v>
      </c>
    </row>
    <row r="42" spans="3:4">
      <c r="C42" t="s">
        <v>438</v>
      </c>
    </row>
    <row r="43" spans="3:4">
      <c r="C43" t="s">
        <v>392</v>
      </c>
    </row>
    <row r="44" spans="3:4">
      <c r="C44" t="s">
        <v>400</v>
      </c>
    </row>
    <row r="45" spans="3:4">
      <c r="C45" t="s">
        <v>401</v>
      </c>
    </row>
    <row r="48" spans="3:4">
      <c r="C48" t="s">
        <v>213</v>
      </c>
    </row>
    <row r="50" spans="3:7">
      <c r="C50" t="s">
        <v>454</v>
      </c>
      <c r="D50">
        <v>85</v>
      </c>
    </row>
    <row r="51" spans="3:7">
      <c r="C51" t="s">
        <v>453</v>
      </c>
      <c r="D51">
        <v>87</v>
      </c>
    </row>
    <row r="52" spans="3:7">
      <c r="C52" t="s">
        <v>392</v>
      </c>
    </row>
    <row r="53" spans="3:7">
      <c r="C53" t="s">
        <v>455</v>
      </c>
    </row>
    <row r="54" spans="3:7">
      <c r="C54" t="s">
        <v>456</v>
      </c>
    </row>
    <row r="57" spans="3:7">
      <c r="C57" t="s">
        <v>215</v>
      </c>
      <c r="G57" t="s">
        <v>457</v>
      </c>
    </row>
    <row r="58" spans="3:7">
      <c r="C58" t="s">
        <v>458</v>
      </c>
      <c r="D58">
        <v>85</v>
      </c>
      <c r="G58" s="8" t="s">
        <v>393</v>
      </c>
    </row>
    <row r="59" spans="3:7">
      <c r="G59" s="8" t="s">
        <v>395</v>
      </c>
    </row>
    <row r="60" spans="3:7">
      <c r="C60" t="s">
        <v>392</v>
      </c>
      <c r="G60" s="8" t="s">
        <v>397</v>
      </c>
    </row>
    <row r="61" spans="3:7">
      <c r="C61" t="s">
        <v>455</v>
      </c>
    </row>
    <row r="62" spans="3:7">
      <c r="C62" t="s">
        <v>456</v>
      </c>
    </row>
    <row r="65" spans="3:4">
      <c r="C65" t="s">
        <v>217</v>
      </c>
    </row>
    <row r="66" spans="3:4">
      <c r="C66" t="s">
        <v>459</v>
      </c>
      <c r="D66">
        <v>84</v>
      </c>
    </row>
    <row r="69" spans="3:4">
      <c r="C69" t="s">
        <v>392</v>
      </c>
    </row>
    <row r="70" spans="3:4">
      <c r="C70" t="s">
        <v>400</v>
      </c>
    </row>
    <row r="71" spans="3:4">
      <c r="C71" t="s">
        <v>401</v>
      </c>
    </row>
  </sheetData>
  <hyperlinks>
    <hyperlink ref="D1" r:id="rId1" xr:uid="{C44DC79B-0BA7-4E44-9D51-FDC71EDCA1C5}"/>
  </hyperlinks>
  <pageMargins left="0.7" right="0.7" top="0.75" bottom="0.75" header="0.3" footer="0.3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103A0A-5D9F-314A-9915-4755F1B2ACEF}">
  <dimension ref="A1:K71"/>
  <sheetViews>
    <sheetView topLeftCell="E11" workbookViewId="0">
      <selection activeCell="E72" sqref="E72"/>
    </sheetView>
  </sheetViews>
  <sheetFormatPr defaultColWidth="11" defaultRowHeight="15.75"/>
  <cols>
    <col min="1" max="1" width="28.875" customWidth="1"/>
    <col min="2" max="2" width="18.625" customWidth="1"/>
    <col min="3" max="3" width="28.5" customWidth="1"/>
    <col min="4" max="4" width="21.875" customWidth="1"/>
    <col min="5" max="5" width="15.375" customWidth="1"/>
    <col min="6" max="6" width="20.375" customWidth="1"/>
    <col min="10" max="10" width="19.125" bestFit="1" customWidth="1"/>
  </cols>
  <sheetData>
    <row r="1" spans="3:11">
      <c r="C1" s="13" t="s">
        <v>352</v>
      </c>
      <c r="D1" s="12" t="s">
        <v>460</v>
      </c>
    </row>
    <row r="3" spans="3:11">
      <c r="D3" t="s">
        <v>461</v>
      </c>
      <c r="E3" t="s">
        <v>462</v>
      </c>
      <c r="F3" t="s">
        <v>462</v>
      </c>
    </row>
    <row r="4" spans="3:11">
      <c r="C4" t="s">
        <v>370</v>
      </c>
      <c r="D4" t="s">
        <v>248</v>
      </c>
      <c r="E4" t="s">
        <v>158</v>
      </c>
      <c r="F4" t="s">
        <v>249</v>
      </c>
      <c r="J4" s="4" t="s">
        <v>354</v>
      </c>
      <c r="K4" s="4">
        <f>15</f>
        <v>15</v>
      </c>
    </row>
    <row r="5" spans="3:11">
      <c r="C5">
        <v>1.0028224055697499E-2</v>
      </c>
      <c r="D5">
        <v>8.7895716945996294E-2</v>
      </c>
      <c r="E5">
        <v>4.0223463687150803E-2</v>
      </c>
      <c r="F5">
        <v>7.0018621973929204E-2</v>
      </c>
    </row>
    <row r="6" spans="3:11">
      <c r="C6" s="29">
        <v>3.01615084583816E-2</v>
      </c>
      <c r="D6">
        <v>0.13780260707635</v>
      </c>
      <c r="E6">
        <v>8.6405959031657306E-2</v>
      </c>
      <c r="F6">
        <v>0.11024208566108</v>
      </c>
    </row>
    <row r="7" spans="3:11">
      <c r="C7" s="29">
        <v>0.101899171418812</v>
      </c>
      <c r="D7">
        <v>0.182495344506517</v>
      </c>
      <c r="E7">
        <v>0.13705772811917999</v>
      </c>
      <c r="F7">
        <v>0.16536312849161999</v>
      </c>
    </row>
    <row r="8" spans="3:11">
      <c r="C8" s="29">
        <v>0.30237894343809602</v>
      </c>
      <c r="D8">
        <v>0.21601489757914299</v>
      </c>
      <c r="E8">
        <v>0.17802607076349999</v>
      </c>
      <c r="F8">
        <v>0.186964618249534</v>
      </c>
    </row>
    <row r="9" spans="3:11">
      <c r="C9" s="29">
        <v>1.0228035553192401</v>
      </c>
      <c r="D9">
        <v>0.297951582867784</v>
      </c>
      <c r="E9">
        <v>0.27337057728119102</v>
      </c>
      <c r="F9">
        <v>0.24059590316573501</v>
      </c>
    </row>
    <row r="43" spans="1:4">
      <c r="A43" s="46" t="s">
        <v>58</v>
      </c>
      <c r="B43" s="46" t="s">
        <v>463</v>
      </c>
      <c r="C43" s="46" t="s">
        <v>464</v>
      </c>
      <c r="D43" s="46" t="s">
        <v>465</v>
      </c>
    </row>
    <row r="44" spans="1:4">
      <c r="A44" s="46">
        <v>0.03</v>
      </c>
      <c r="B44" s="46">
        <v>3</v>
      </c>
      <c r="C44" s="46">
        <v>51</v>
      </c>
      <c r="D44" s="46">
        <v>54</v>
      </c>
    </row>
    <row r="45" spans="1:4">
      <c r="A45" s="46">
        <v>0.1</v>
      </c>
      <c r="B45" s="46">
        <v>5</v>
      </c>
      <c r="C45" s="46">
        <v>51</v>
      </c>
      <c r="D45" s="46">
        <v>56</v>
      </c>
    </row>
    <row r="46" spans="1:4">
      <c r="A46" s="46">
        <v>0.3</v>
      </c>
      <c r="B46" s="46">
        <v>13</v>
      </c>
      <c r="C46" s="46">
        <v>51</v>
      </c>
      <c r="D46" s="46">
        <v>64</v>
      </c>
    </row>
    <row r="47" spans="1:4">
      <c r="A47" s="46">
        <v>1</v>
      </c>
      <c r="B47" s="46">
        <v>40</v>
      </c>
      <c r="C47" s="46">
        <v>51</v>
      </c>
      <c r="D47" s="46">
        <v>91</v>
      </c>
    </row>
    <row r="48" spans="1:4">
      <c r="A48" s="46">
        <v>0</v>
      </c>
      <c r="B48" s="46">
        <v>0</v>
      </c>
      <c r="C48" s="46">
        <v>51</v>
      </c>
      <c r="D48" s="46">
        <v>51</v>
      </c>
    </row>
    <row r="49" spans="1:4">
      <c r="A49" s="46"/>
      <c r="B49" s="46"/>
      <c r="C49" s="46"/>
      <c r="D49" s="46"/>
    </row>
    <row r="50" spans="1:4">
      <c r="A50" s="46"/>
      <c r="B50" s="46"/>
      <c r="C50" s="46"/>
      <c r="D50" s="46"/>
    </row>
    <row r="51" spans="1:4">
      <c r="A51" s="46" t="s">
        <v>466</v>
      </c>
      <c r="B51" s="46">
        <v>3</v>
      </c>
      <c r="C51" s="46"/>
      <c r="D51" s="46"/>
    </row>
    <row r="52" spans="1:4">
      <c r="A52" s="46" t="s">
        <v>467</v>
      </c>
      <c r="B52" s="46">
        <v>17</v>
      </c>
      <c r="C52" s="46"/>
      <c r="D52" s="46"/>
    </row>
    <row r="53" spans="1:4">
      <c r="A53" s="46" t="s">
        <v>468</v>
      </c>
      <c r="B53" s="47">
        <v>51</v>
      </c>
      <c r="C53" s="46"/>
      <c r="D53" s="46"/>
    </row>
    <row r="54" spans="1:4">
      <c r="A54" s="46" t="s">
        <v>469</v>
      </c>
      <c r="B54" s="46">
        <v>21</v>
      </c>
      <c r="C54" s="46"/>
      <c r="D54" s="46"/>
    </row>
    <row r="55" spans="1:4">
      <c r="A55" s="46" t="s">
        <v>470</v>
      </c>
      <c r="B55" s="47">
        <v>1071</v>
      </c>
      <c r="C55" s="46"/>
      <c r="D55" s="46"/>
    </row>
    <row r="59" spans="1:4">
      <c r="A59" t="s">
        <v>248</v>
      </c>
    </row>
    <row r="60" spans="1:4">
      <c r="A60" t="s">
        <v>56</v>
      </c>
      <c r="B60">
        <v>86</v>
      </c>
    </row>
    <row r="61" spans="1:4">
      <c r="A61" t="s">
        <v>471</v>
      </c>
      <c r="B61">
        <v>64</v>
      </c>
    </row>
    <row r="64" spans="1:4">
      <c r="A64" t="s">
        <v>158</v>
      </c>
    </row>
    <row r="65" spans="1:2">
      <c r="A65" t="s">
        <v>57</v>
      </c>
      <c r="B65">
        <v>87</v>
      </c>
    </row>
    <row r="66" spans="1:2">
      <c r="A66" t="s">
        <v>471</v>
      </c>
      <c r="B66">
        <v>64</v>
      </c>
    </row>
    <row r="69" spans="1:2">
      <c r="A69" t="s">
        <v>249</v>
      </c>
    </row>
    <row r="70" spans="1:2">
      <c r="A70" t="s">
        <v>57</v>
      </c>
      <c r="B70">
        <v>87</v>
      </c>
    </row>
    <row r="71" spans="1:2">
      <c r="A71" t="s">
        <v>471</v>
      </c>
      <c r="B71">
        <v>64</v>
      </c>
    </row>
  </sheetData>
  <hyperlinks>
    <hyperlink ref="D1" r:id="rId1" xr:uid="{46897AC3-E3C1-4CEA-9E11-847B4FE3138B}"/>
  </hyperlinks>
  <pageMargins left="0.7" right="0.7" top="0.75" bottom="0.75" header="0.3" footer="0.3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EE5F23B-3F4A-1044-9B74-AF05632638D2}">
  <dimension ref="B1:J9"/>
  <sheetViews>
    <sheetView topLeftCell="A5" workbookViewId="0">
      <selection activeCell="C2" sqref="C2"/>
    </sheetView>
  </sheetViews>
  <sheetFormatPr defaultColWidth="11" defaultRowHeight="15.75"/>
  <cols>
    <col min="3" max="3" width="18.5" bestFit="1" customWidth="1"/>
  </cols>
  <sheetData>
    <row r="1" spans="2:10">
      <c r="B1" s="13" t="s">
        <v>472</v>
      </c>
      <c r="C1" s="6" t="s">
        <v>473</v>
      </c>
    </row>
    <row r="2" spans="2:10" ht="19.5">
      <c r="B2" t="s">
        <v>474</v>
      </c>
      <c r="C2" s="14" t="s">
        <v>252</v>
      </c>
    </row>
    <row r="4" spans="2:10">
      <c r="C4" t="s">
        <v>370</v>
      </c>
      <c r="D4" t="s">
        <v>475</v>
      </c>
      <c r="I4" s="4" t="s">
        <v>354</v>
      </c>
      <c r="J4" s="4">
        <v>5</v>
      </c>
    </row>
    <row r="5" spans="2:10">
      <c r="C5">
        <v>9.6831546416953395E-4</v>
      </c>
      <c r="D5">
        <v>0.142322097378277</v>
      </c>
    </row>
    <row r="6" spans="2:10">
      <c r="C6">
        <v>5.0191587838878497E-3</v>
      </c>
      <c r="D6">
        <v>0.28089887640449401</v>
      </c>
    </row>
    <row r="7" spans="2:10">
      <c r="C7">
        <v>1.0206633957365201E-2</v>
      </c>
      <c r="D7">
        <v>0.31835205992509302</v>
      </c>
    </row>
    <row r="8" spans="2:10">
      <c r="C8">
        <v>5.05953602968746E-2</v>
      </c>
      <c r="D8">
        <v>0.49250936329588002</v>
      </c>
    </row>
    <row r="9" spans="2:10">
      <c r="C9">
        <v>0.10287657838784001</v>
      </c>
      <c r="D9">
        <v>0.52059925093632897</v>
      </c>
    </row>
  </sheetData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D8D9625-3ADF-874B-A2BD-41FE3484716C}">
  <dimension ref="B1:I10"/>
  <sheetViews>
    <sheetView workbookViewId="0">
      <selection activeCell="I4" sqref="I4"/>
    </sheetView>
  </sheetViews>
  <sheetFormatPr defaultColWidth="11" defaultRowHeight="15.75"/>
  <sheetData>
    <row r="1" spans="2:9">
      <c r="B1" s="13" t="s">
        <v>472</v>
      </c>
      <c r="C1" t="s">
        <v>476</v>
      </c>
    </row>
    <row r="4" spans="2:9" ht="18.75">
      <c r="B4" t="s">
        <v>477</v>
      </c>
      <c r="C4" t="s">
        <v>478</v>
      </c>
      <c r="H4" t="s">
        <v>369</v>
      </c>
      <c r="I4" s="15" t="s">
        <v>479</v>
      </c>
    </row>
    <row r="5" spans="2:9">
      <c r="B5" s="2">
        <v>0.01</v>
      </c>
      <c r="C5" s="2">
        <v>0.17183364839319401</v>
      </c>
    </row>
    <row r="6" spans="2:9">
      <c r="B6" s="2">
        <v>2.0076222135637201E-2</v>
      </c>
      <c r="C6" s="2">
        <v>0.15973534971644601</v>
      </c>
    </row>
    <row r="7" spans="2:9">
      <c r="B7" s="2">
        <v>0.1</v>
      </c>
      <c r="C7" s="2">
        <v>0.174858223062381</v>
      </c>
    </row>
    <row r="8" spans="2:9">
      <c r="B8" s="2">
        <v>0.20076222135637201</v>
      </c>
      <c r="C8" s="2">
        <v>0.18241965973534899</v>
      </c>
    </row>
    <row r="9" spans="2:9">
      <c r="B9" s="2">
        <v>0.502515457480882</v>
      </c>
      <c r="C9" s="2">
        <v>0.27240075614366699</v>
      </c>
    </row>
    <row r="10" spans="2:9">
      <c r="B10" s="2">
        <v>1</v>
      </c>
      <c r="C10" s="2">
        <v>0.348771266540642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0B1975-80CB-084E-AFDE-5D6C342C2CFA}">
  <dimension ref="A2:E38"/>
  <sheetViews>
    <sheetView topLeftCell="A18" workbookViewId="0">
      <selection activeCell="A18" sqref="A18"/>
    </sheetView>
  </sheetViews>
  <sheetFormatPr defaultColWidth="11" defaultRowHeight="15.75"/>
  <cols>
    <col min="3" max="3" width="28.125" customWidth="1"/>
    <col min="4" max="4" width="27.875" customWidth="1"/>
    <col min="5" max="5" width="21.125" customWidth="1"/>
  </cols>
  <sheetData>
    <row r="2" spans="3:5">
      <c r="C2" t="s">
        <v>477</v>
      </c>
      <c r="D2" t="s">
        <v>480</v>
      </c>
      <c r="E2" t="s">
        <v>481</v>
      </c>
    </row>
    <row r="3" spans="3:5">
      <c r="C3" s="2">
        <v>9.9099331971284708E-3</v>
      </c>
      <c r="D3" s="2">
        <v>0.17176015473887801</v>
      </c>
      <c r="E3" s="2" t="s">
        <v>482</v>
      </c>
    </row>
    <row r="4" spans="3:5">
      <c r="C4" s="2">
        <v>1.9889540706529998E-2</v>
      </c>
      <c r="D4" s="2">
        <v>0.159574468085106</v>
      </c>
      <c r="E4" s="2">
        <v>0.30038684719535702</v>
      </c>
    </row>
    <row r="5" spans="3:5">
      <c r="C5" s="2">
        <v>9.9548647389748404E-2</v>
      </c>
      <c r="D5" s="2">
        <v>0.17582205029013501</v>
      </c>
      <c r="E5" s="2">
        <v>0.31934235976789099</v>
      </c>
    </row>
    <row r="6" spans="3:5">
      <c r="C6" s="2">
        <v>0.19979719692884801</v>
      </c>
      <c r="D6" s="2">
        <v>0.182591876208897</v>
      </c>
      <c r="E6" s="2">
        <v>0.31934235976789099</v>
      </c>
    </row>
    <row r="7" spans="3:5">
      <c r="C7" s="2">
        <v>0.49824846854683003</v>
      </c>
      <c r="D7" s="2">
        <v>0.27195357833655698</v>
      </c>
      <c r="E7" s="2">
        <v>0.47640232108317199</v>
      </c>
    </row>
    <row r="8" spans="3:5">
      <c r="C8" s="2">
        <v>1</v>
      </c>
      <c r="D8" s="2">
        <v>0.34912959381044401</v>
      </c>
      <c r="E8" s="2">
        <v>0.66324951644100505</v>
      </c>
    </row>
    <row r="36" spans="1:2">
      <c r="A36" t="s">
        <v>483</v>
      </c>
    </row>
    <row r="37" spans="1:2">
      <c r="A37" t="s">
        <v>484</v>
      </c>
      <c r="B37">
        <v>346</v>
      </c>
    </row>
    <row r="38" spans="1:2">
      <c r="A38" t="s">
        <v>471</v>
      </c>
      <c r="B38">
        <v>63</v>
      </c>
    </row>
  </sheetData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103353-91C3-484E-AFE4-413A403196C2}">
  <dimension ref="A1:A5"/>
  <sheetViews>
    <sheetView workbookViewId="0"/>
  </sheetViews>
  <sheetFormatPr defaultColWidth="11" defaultRowHeight="15.75"/>
  <sheetData>
    <row r="1" spans="1:1">
      <c r="A1" s="12" t="s">
        <v>485</v>
      </c>
    </row>
    <row r="3" spans="1:1">
      <c r="A3" s="12" t="s">
        <v>486</v>
      </c>
    </row>
    <row r="5" spans="1:1">
      <c r="A5" s="12" t="s">
        <v>487</v>
      </c>
    </row>
  </sheetData>
  <hyperlinks>
    <hyperlink ref="A1" r:id="rId1" location="appsec1" xr:uid="{2E5EA7D9-853D-4481-AE34-914D2141DF5F}"/>
    <hyperlink ref="A3" r:id="rId2" xr:uid="{32D265FB-F1AB-4C14-A7D8-E940907DA319}"/>
    <hyperlink ref="A5" r:id="rId3" xr:uid="{1C420E38-68CF-46F7-8E4D-4F3A69400E48}"/>
  </hyperlinks>
  <pageMargins left="0.7" right="0.7" top="0.75" bottom="0.75" header="0.3" footer="0.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8328EE-F2A1-084F-9BF3-A85C4D53F0D7}">
  <dimension ref="B1:P54"/>
  <sheetViews>
    <sheetView workbookViewId="0">
      <selection activeCell="B8" sqref="B8"/>
    </sheetView>
  </sheetViews>
  <sheetFormatPr defaultColWidth="11" defaultRowHeight="15.75"/>
  <cols>
    <col min="2" max="2" width="16.875" bestFit="1" customWidth="1"/>
    <col min="6" max="6" width="15.5" bestFit="1" customWidth="1"/>
    <col min="8" max="8" width="18.625" bestFit="1" customWidth="1"/>
    <col min="11" max="11" width="12.625" bestFit="1" customWidth="1"/>
  </cols>
  <sheetData>
    <row r="1" spans="2:16">
      <c r="B1" s="104" t="s">
        <v>488</v>
      </c>
      <c r="C1" s="104"/>
      <c r="D1" s="104"/>
      <c r="E1" s="104"/>
      <c r="F1" s="104"/>
      <c r="G1" s="104"/>
      <c r="H1" s="104"/>
      <c r="I1" s="104"/>
      <c r="J1" s="104"/>
    </row>
    <row r="2" spans="2:16">
      <c r="C2" t="s">
        <v>489</v>
      </c>
      <c r="O2" s="103" t="s">
        <v>490</v>
      </c>
      <c r="P2" s="103"/>
    </row>
    <row r="3" spans="2:16">
      <c r="D3" t="s">
        <v>491</v>
      </c>
      <c r="E3" t="s">
        <v>492</v>
      </c>
      <c r="F3" t="s">
        <v>493</v>
      </c>
    </row>
    <row r="4" spans="2:16">
      <c r="B4" s="107" t="s">
        <v>494</v>
      </c>
      <c r="C4" t="s">
        <v>495</v>
      </c>
      <c r="D4">
        <v>10</v>
      </c>
      <c r="E4">
        <v>10</v>
      </c>
      <c r="F4">
        <v>10</v>
      </c>
      <c r="N4" t="s">
        <v>496</v>
      </c>
      <c r="O4">
        <v>17</v>
      </c>
      <c r="P4" t="s">
        <v>497</v>
      </c>
    </row>
    <row r="5" spans="2:16">
      <c r="B5" s="107"/>
      <c r="C5" t="s">
        <v>498</v>
      </c>
      <c r="D5">
        <v>0.01</v>
      </c>
      <c r="E5" t="s">
        <v>499</v>
      </c>
      <c r="N5" t="s">
        <v>498</v>
      </c>
      <c r="O5">
        <v>0.44</v>
      </c>
      <c r="P5" t="s">
        <v>416</v>
      </c>
    </row>
    <row r="6" spans="2:16">
      <c r="N6" t="s">
        <v>500</v>
      </c>
      <c r="O6">
        <v>993.41399999999999</v>
      </c>
      <c r="P6" t="s">
        <v>501</v>
      </c>
    </row>
    <row r="7" spans="2:16">
      <c r="H7" s="35" t="s">
        <v>502</v>
      </c>
      <c r="N7" t="s">
        <v>503</v>
      </c>
      <c r="O7">
        <f>O6*O5</f>
        <v>437.10215999999997</v>
      </c>
      <c r="P7" t="s">
        <v>504</v>
      </c>
    </row>
    <row r="9" spans="2:16">
      <c r="H9" s="107" t="s">
        <v>505</v>
      </c>
      <c r="I9">
        <f>D4*E4*F4</f>
        <v>1000</v>
      </c>
      <c r="J9" t="s">
        <v>506</v>
      </c>
    </row>
    <row r="10" spans="2:16">
      <c r="H10" s="107"/>
      <c r="I10">
        <f>I9*1E-21</f>
        <v>9.9999999999999988E-19</v>
      </c>
      <c r="J10" t="s">
        <v>507</v>
      </c>
    </row>
    <row r="14" spans="2:16">
      <c r="H14" s="40" t="s">
        <v>508</v>
      </c>
      <c r="I14" s="41">
        <v>6.0229999999999998E+23</v>
      </c>
      <c r="J14" s="42" t="s">
        <v>509</v>
      </c>
    </row>
    <row r="15" spans="2:16">
      <c r="H15" s="29" t="s">
        <v>510</v>
      </c>
      <c r="I15" s="37">
        <f>($D$5/1000)*$I$10*$I$14</f>
        <v>6.0229999999999997</v>
      </c>
    </row>
    <row r="18" spans="2:14">
      <c r="K18" s="5"/>
      <c r="N18">
        <f>67+15</f>
        <v>82</v>
      </c>
    </row>
    <row r="21" spans="2:14">
      <c r="B21" s="104" t="s">
        <v>511</v>
      </c>
      <c r="C21" s="104"/>
      <c r="D21" s="104"/>
      <c r="E21" s="104"/>
      <c r="F21" s="104"/>
      <c r="G21" s="104"/>
      <c r="H21" s="104"/>
      <c r="I21" s="104"/>
      <c r="J21" s="104"/>
    </row>
    <row r="22" spans="2:14">
      <c r="C22" t="s">
        <v>489</v>
      </c>
      <c r="L22" s="38"/>
    </row>
    <row r="23" spans="2:14">
      <c r="D23" t="s">
        <v>491</v>
      </c>
      <c r="E23" t="s">
        <v>492</v>
      </c>
      <c r="F23" t="s">
        <v>493</v>
      </c>
    </row>
    <row r="24" spans="2:14">
      <c r="C24" t="s">
        <v>495</v>
      </c>
      <c r="D24">
        <v>4</v>
      </c>
      <c r="E24">
        <v>4</v>
      </c>
      <c r="F24">
        <v>4</v>
      </c>
    </row>
    <row r="25" spans="2:14">
      <c r="C25" t="s">
        <v>510</v>
      </c>
      <c r="D25">
        <v>17</v>
      </c>
      <c r="E25" t="s">
        <v>497</v>
      </c>
    </row>
    <row r="26" spans="2:14">
      <c r="C26" t="s">
        <v>512</v>
      </c>
      <c r="D26">
        <v>144</v>
      </c>
      <c r="E26" t="s">
        <v>501</v>
      </c>
    </row>
    <row r="28" spans="2:14">
      <c r="C28" t="s">
        <v>508</v>
      </c>
      <c r="D28" s="36">
        <f>$I$14</f>
        <v>6.0229999999999998E+23</v>
      </c>
      <c r="E28" s="42" t="str">
        <f>$J$14</f>
        <v>Do not change</v>
      </c>
    </row>
    <row r="30" spans="2:14">
      <c r="F30" s="108" t="s">
        <v>502</v>
      </c>
      <c r="G30" s="108"/>
      <c r="H30" s="108"/>
    </row>
    <row r="31" spans="2:14">
      <c r="F31" t="s">
        <v>513</v>
      </c>
      <c r="G31">
        <f>D24*E24*F24</f>
        <v>64</v>
      </c>
      <c r="H31" t="s">
        <v>506</v>
      </c>
    </row>
    <row r="32" spans="2:14">
      <c r="G32">
        <f>G31*1E-24</f>
        <v>6.3999999999999995E-23</v>
      </c>
      <c r="H32" t="s">
        <v>514</v>
      </c>
    </row>
    <row r="34" spans="2:15">
      <c r="F34" t="s">
        <v>515</v>
      </c>
      <c r="G34" s="36">
        <f>$D$25/$D$28</f>
        <v>2.8225136974929438E-23</v>
      </c>
      <c r="H34" t="s">
        <v>516</v>
      </c>
      <c r="N34" t="s">
        <v>227</v>
      </c>
      <c r="O34" t="s">
        <v>517</v>
      </c>
    </row>
    <row r="35" spans="2:15">
      <c r="F35" t="s">
        <v>518</v>
      </c>
      <c r="G35" s="1">
        <f>$G$34/$G$32</f>
        <v>0.44101776523327252</v>
      </c>
      <c r="H35" t="s">
        <v>416</v>
      </c>
      <c r="N35" t="s">
        <v>519</v>
      </c>
      <c r="O35">
        <v>33</v>
      </c>
    </row>
    <row r="36" spans="2:15">
      <c r="N36" t="s">
        <v>520</v>
      </c>
      <c r="O36">
        <v>17</v>
      </c>
    </row>
    <row r="40" spans="2:15">
      <c r="B40" s="104" t="s">
        <v>521</v>
      </c>
      <c r="C40" s="104"/>
      <c r="D40" s="104"/>
      <c r="E40" s="104"/>
      <c r="F40" s="104"/>
      <c r="G40" s="104"/>
      <c r="H40" s="104"/>
      <c r="I40" s="104"/>
      <c r="J40" s="104"/>
    </row>
    <row r="41" spans="2:15">
      <c r="C41" t="s">
        <v>489</v>
      </c>
    </row>
    <row r="42" spans="2:15">
      <c r="D42" t="s">
        <v>491</v>
      </c>
      <c r="E42" t="s">
        <v>492</v>
      </c>
      <c r="F42" t="s">
        <v>493</v>
      </c>
    </row>
    <row r="43" spans="2:15">
      <c r="B43" s="26"/>
      <c r="C43" t="s">
        <v>495</v>
      </c>
      <c r="D43">
        <v>4</v>
      </c>
      <c r="E43">
        <v>4</v>
      </c>
      <c r="F43">
        <v>4</v>
      </c>
    </row>
    <row r="44" spans="2:15">
      <c r="B44" s="26"/>
      <c r="C44" s="43" t="s">
        <v>522</v>
      </c>
      <c r="D44" s="43">
        <v>437</v>
      </c>
      <c r="E44" s="43" t="s">
        <v>504</v>
      </c>
    </row>
    <row r="45" spans="2:15" ht="31.5">
      <c r="B45" s="44" t="s">
        <v>523</v>
      </c>
      <c r="C45" t="s">
        <v>512</v>
      </c>
      <c r="D45">
        <v>520.54700000000003</v>
      </c>
      <c r="E45" t="s">
        <v>501</v>
      </c>
    </row>
    <row r="47" spans="2:15">
      <c r="C47" t="s">
        <v>508</v>
      </c>
      <c r="D47" s="36">
        <f>$I$14</f>
        <v>6.0229999999999998E+23</v>
      </c>
      <c r="E47" s="42" t="str">
        <f>$J$14</f>
        <v>Do not change</v>
      </c>
    </row>
    <row r="49" spans="6:8">
      <c r="F49" s="108" t="s">
        <v>502</v>
      </c>
      <c r="G49" s="108"/>
      <c r="H49" s="108"/>
    </row>
    <row r="50" spans="6:8">
      <c r="F50" t="s">
        <v>513</v>
      </c>
      <c r="G50">
        <f>D43*E43*F43</f>
        <v>64</v>
      </c>
      <c r="H50" t="s">
        <v>506</v>
      </c>
    </row>
    <row r="51" spans="6:8">
      <c r="G51">
        <f>G50*1E-24</f>
        <v>6.3999999999999995E-23</v>
      </c>
      <c r="H51" t="s">
        <v>514</v>
      </c>
    </row>
    <row r="53" spans="6:8">
      <c r="F53" t="s">
        <v>518</v>
      </c>
      <c r="G53" s="1">
        <f>$D$44/$D$45</f>
        <v>0.83950152435803105</v>
      </c>
      <c r="H53" t="s">
        <v>416</v>
      </c>
    </row>
    <row r="54" spans="6:8">
      <c r="F54" t="s">
        <v>510</v>
      </c>
      <c r="G54" s="1">
        <f>($G$53*$G$51)*$D$47</f>
        <v>32.360433159733894</v>
      </c>
    </row>
  </sheetData>
  <mergeCells count="8">
    <mergeCell ref="B1:J1"/>
    <mergeCell ref="B21:J21"/>
    <mergeCell ref="F30:H30"/>
    <mergeCell ref="O2:P2"/>
    <mergeCell ref="B40:J40"/>
    <mergeCell ref="F49:H49"/>
    <mergeCell ref="B4:B5"/>
    <mergeCell ref="H9:H10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995EA1-773D-AB48-B8EE-D94DB5E031D2}">
  <dimension ref="D4:Q38"/>
  <sheetViews>
    <sheetView workbookViewId="0">
      <selection activeCell="F4" sqref="F4"/>
    </sheetView>
  </sheetViews>
  <sheetFormatPr defaultColWidth="11" defaultRowHeight="15.75"/>
  <cols>
    <col min="5" max="5" width="17.875" customWidth="1"/>
  </cols>
  <sheetData>
    <row r="4" spans="4:14">
      <c r="D4" t="s">
        <v>524</v>
      </c>
      <c r="E4" t="s">
        <v>525</v>
      </c>
      <c r="F4" s="30">
        <v>1.4593</v>
      </c>
    </row>
    <row r="5" spans="4:14">
      <c r="E5" t="s">
        <v>526</v>
      </c>
      <c r="F5">
        <f>(2^(-1/6))*$F$4*2</f>
        <v>2.6001769987643941</v>
      </c>
    </row>
    <row r="6" spans="4:14">
      <c r="N6" s="29" t="s">
        <v>527</v>
      </c>
    </row>
    <row r="7" spans="4:14">
      <c r="N7" s="30" t="s">
        <v>528</v>
      </c>
    </row>
    <row r="8" spans="4:14">
      <c r="N8" s="30" t="s">
        <v>529</v>
      </c>
    </row>
    <row r="9" spans="4:14">
      <c r="N9" s="30" t="s">
        <v>530</v>
      </c>
    </row>
    <row r="10" spans="4:14">
      <c r="N10" s="30" t="s">
        <v>531</v>
      </c>
    </row>
    <row r="11" spans="4:14">
      <c r="N11" s="30" t="s">
        <v>532</v>
      </c>
    </row>
    <row r="12" spans="4:14">
      <c r="N12" s="30" t="s">
        <v>533</v>
      </c>
    </row>
    <row r="13" spans="4:14">
      <c r="N13" s="30" t="s">
        <v>534</v>
      </c>
    </row>
    <row r="14" spans="4:14">
      <c r="N14" s="30" t="s">
        <v>535</v>
      </c>
    </row>
    <row r="15" spans="4:14">
      <c r="N15" s="30" t="s">
        <v>536</v>
      </c>
    </row>
    <row r="16" spans="4:14">
      <c r="N16" s="30" t="s">
        <v>537</v>
      </c>
    </row>
    <row r="17" spans="14:17">
      <c r="N17" s="30" t="s">
        <v>538</v>
      </c>
    </row>
    <row r="19" spans="14:17">
      <c r="N19" s="30" t="s">
        <v>539</v>
      </c>
      <c r="O19" t="s">
        <v>540</v>
      </c>
    </row>
    <row r="20" spans="14:17">
      <c r="N20" s="30" t="s">
        <v>541</v>
      </c>
    </row>
    <row r="21" spans="14:17">
      <c r="N21" s="30" t="s">
        <v>542</v>
      </c>
    </row>
    <row r="22" spans="14:17">
      <c r="N22" s="30" t="s">
        <v>543</v>
      </c>
    </row>
    <row r="23" spans="14:17">
      <c r="N23" s="30" t="s">
        <v>544</v>
      </c>
    </row>
    <row r="24" spans="14:17">
      <c r="N24" s="30" t="s">
        <v>545</v>
      </c>
    </row>
    <row r="25" spans="14:17">
      <c r="N25" s="30" t="s">
        <v>546</v>
      </c>
    </row>
    <row r="26" spans="14:17">
      <c r="N26" s="30" t="s">
        <v>547</v>
      </c>
    </row>
    <row r="27" spans="14:17">
      <c r="N27" s="30" t="s">
        <v>548</v>
      </c>
    </row>
    <row r="28" spans="14:17">
      <c r="N28" s="30" t="s">
        <v>549</v>
      </c>
    </row>
    <row r="29" spans="14:17">
      <c r="N29" s="31" t="s">
        <v>550</v>
      </c>
    </row>
    <row r="31" spans="14:17">
      <c r="N31" s="29" t="s">
        <v>551</v>
      </c>
      <c r="O31" t="s">
        <v>525</v>
      </c>
      <c r="P31" t="s">
        <v>526</v>
      </c>
      <c r="Q31" t="s">
        <v>552</v>
      </c>
    </row>
    <row r="32" spans="14:17">
      <c r="N32" t="s">
        <v>211</v>
      </c>
      <c r="O32">
        <v>1.0249999999999999</v>
      </c>
      <c r="P32">
        <f t="shared" ref="P32:P38" si="0">(2^(-1/6))*O32*2</f>
        <v>1.8263423721876955</v>
      </c>
      <c r="Q32">
        <f>0.0279896</f>
        <v>2.79896E-2</v>
      </c>
    </row>
    <row r="33" spans="14:17">
      <c r="N33" t="s">
        <v>56</v>
      </c>
      <c r="O33">
        <v>1.369</v>
      </c>
      <c r="P33">
        <f t="shared" si="0"/>
        <v>2.4392806902682489</v>
      </c>
      <c r="Q33">
        <v>8.7439299999999998E-2</v>
      </c>
    </row>
    <row r="34" spans="14:17">
      <c r="N34" t="s">
        <v>25</v>
      </c>
      <c r="O34">
        <v>1.7050000000000001</v>
      </c>
      <c r="P34">
        <f t="shared" si="0"/>
        <v>3.0379646288585569</v>
      </c>
      <c r="Q34">
        <v>0.19368289999999999</v>
      </c>
    </row>
    <row r="35" spans="14:17">
      <c r="N35" t="s">
        <v>553</v>
      </c>
      <c r="O35">
        <v>2.3029999999999999</v>
      </c>
      <c r="P35">
        <f t="shared" si="0"/>
        <v>4.103479495754403</v>
      </c>
      <c r="Q35" s="32">
        <v>3.3639999999999998E-3</v>
      </c>
    </row>
    <row r="36" spans="14:17">
      <c r="N36" t="s">
        <v>57</v>
      </c>
      <c r="O36">
        <v>2.5129999999999999</v>
      </c>
      <c r="P36">
        <f t="shared" si="0"/>
        <v>4.4776569573733447</v>
      </c>
      <c r="Q36" s="32">
        <v>3.5590999999999998E-2</v>
      </c>
    </row>
    <row r="37" spans="14:17">
      <c r="N37" t="s">
        <v>554</v>
      </c>
      <c r="O37">
        <v>2.6080000000000001</v>
      </c>
      <c r="P37">
        <f t="shared" si="0"/>
        <v>4.64692771382001</v>
      </c>
      <c r="Q37" s="32">
        <v>5.8655400000000003E-2</v>
      </c>
    </row>
    <row r="38" spans="14:17">
      <c r="N38" t="s">
        <v>24</v>
      </c>
      <c r="O38" s="2">
        <v>2.86</v>
      </c>
      <c r="P38">
        <f t="shared" si="0"/>
        <v>5.0959406677627408</v>
      </c>
      <c r="Q38" s="32">
        <v>5.3681600000000003E-2</v>
      </c>
    </row>
  </sheetData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8DDE41-A4E8-47E8-BECC-8C32BC36F574}">
  <dimension ref="A1:P8"/>
  <sheetViews>
    <sheetView workbookViewId="0">
      <selection activeCell="P9" sqref="P9"/>
    </sheetView>
  </sheetViews>
  <sheetFormatPr defaultColWidth="8.875" defaultRowHeight="15.75"/>
  <sheetData>
    <row r="1" spans="1:16">
      <c r="A1" t="s">
        <v>555</v>
      </c>
    </row>
    <row r="2" spans="1:16">
      <c r="N2" t="s">
        <v>556</v>
      </c>
      <c r="O2" t="s">
        <v>557</v>
      </c>
    </row>
    <row r="3" spans="1:16">
      <c r="A3" t="s">
        <v>558</v>
      </c>
    </row>
    <row r="4" spans="1:16">
      <c r="N4" t="s">
        <v>559</v>
      </c>
      <c r="O4" t="s">
        <v>332</v>
      </c>
    </row>
    <row r="5" spans="1:16">
      <c r="A5" t="s">
        <v>560</v>
      </c>
    </row>
    <row r="6" spans="1:16">
      <c r="A6" t="s">
        <v>561</v>
      </c>
      <c r="N6" t="s">
        <v>562</v>
      </c>
      <c r="P6">
        <v>17</v>
      </c>
    </row>
    <row r="8" spans="1:16">
      <c r="N8" t="s">
        <v>563</v>
      </c>
      <c r="P8">
        <f>100*P6</f>
        <v>1700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2C37F6-99F0-CF4C-8529-995DBB2D139A}">
  <dimension ref="A1:O41"/>
  <sheetViews>
    <sheetView workbookViewId="0">
      <selection activeCell="D6" sqref="D6"/>
    </sheetView>
  </sheetViews>
  <sheetFormatPr defaultColWidth="11" defaultRowHeight="15.75"/>
  <cols>
    <col min="4" max="4" width="21.875" customWidth="1"/>
    <col min="6" max="6" width="18.125" bestFit="1" customWidth="1"/>
    <col min="8" max="8" width="25.375" bestFit="1" customWidth="1"/>
  </cols>
  <sheetData>
    <row r="1" spans="1:15">
      <c r="A1" t="s">
        <v>223</v>
      </c>
    </row>
    <row r="3" spans="1:15">
      <c r="E3" s="104" t="s">
        <v>224</v>
      </c>
      <c r="F3" s="104"/>
      <c r="G3" s="105" t="s">
        <v>225</v>
      </c>
      <c r="H3" s="105"/>
      <c r="N3" t="s">
        <v>226</v>
      </c>
    </row>
    <row r="4" spans="1:15">
      <c r="D4" t="s">
        <v>227</v>
      </c>
      <c r="E4" t="s">
        <v>228</v>
      </c>
      <c r="F4" t="s">
        <v>229</v>
      </c>
    </row>
    <row r="5" spans="1:15">
      <c r="C5" t="s">
        <v>230</v>
      </c>
      <c r="D5" s="103" t="s">
        <v>231</v>
      </c>
      <c r="E5" s="103"/>
      <c r="F5" s="103"/>
      <c r="G5" s="103"/>
      <c r="H5" s="103"/>
    </row>
    <row r="6" spans="1:15">
      <c r="C6" t="s">
        <v>232</v>
      </c>
      <c r="D6" t="s">
        <v>233</v>
      </c>
      <c r="E6">
        <f>(0.909+1.01)/2</f>
        <v>0.95950000000000002</v>
      </c>
      <c r="F6" t="s">
        <v>234</v>
      </c>
      <c r="G6">
        <v>0.25</v>
      </c>
      <c r="H6" t="s">
        <v>235</v>
      </c>
      <c r="N6" s="24">
        <f>1000*$G6/(18*$E6)</f>
        <v>14.475131723698684</v>
      </c>
      <c r="O6" t="s">
        <v>236</v>
      </c>
    </row>
    <row r="7" spans="1:15">
      <c r="C7" t="s">
        <v>237</v>
      </c>
      <c r="D7" s="103" t="s">
        <v>238</v>
      </c>
      <c r="E7" s="103"/>
      <c r="F7" s="103"/>
      <c r="G7" s="103"/>
      <c r="H7" s="103"/>
    </row>
    <row r="8" spans="1:15">
      <c r="C8" t="s">
        <v>239</v>
      </c>
      <c r="D8" t="s">
        <v>240</v>
      </c>
      <c r="E8" s="103" t="s">
        <v>241</v>
      </c>
      <c r="F8" s="103"/>
      <c r="G8" s="103"/>
      <c r="H8" s="103"/>
    </row>
    <row r="9" spans="1:15">
      <c r="C9" t="s">
        <v>242</v>
      </c>
      <c r="D9" t="s">
        <v>208</v>
      </c>
      <c r="E9">
        <v>1.45</v>
      </c>
      <c r="F9" t="s">
        <v>243</v>
      </c>
      <c r="G9">
        <v>0.89900000000000002</v>
      </c>
      <c r="H9" t="s">
        <v>235</v>
      </c>
      <c r="N9" s="24">
        <f>1000*$G9/(18*$E9)</f>
        <v>34.44444444444445</v>
      </c>
      <c r="O9" s="26"/>
    </row>
    <row r="10" spans="1:15">
      <c r="D10" t="s">
        <v>209</v>
      </c>
      <c r="E10">
        <v>1.19</v>
      </c>
      <c r="F10" t="s">
        <v>243</v>
      </c>
      <c r="G10">
        <v>0.72899999999999998</v>
      </c>
      <c r="H10" t="s">
        <v>235</v>
      </c>
      <c r="N10" s="24">
        <f>1000*$G10/(18*$E10)</f>
        <v>34.033613445378151</v>
      </c>
      <c r="O10" s="26"/>
    </row>
    <row r="11" spans="1:15">
      <c r="D11" t="s">
        <v>210</v>
      </c>
      <c r="E11" s="1">
        <v>0.9</v>
      </c>
      <c r="F11" t="s">
        <v>243</v>
      </c>
      <c r="G11">
        <v>0.53600000000000003</v>
      </c>
      <c r="H11" t="s">
        <v>235</v>
      </c>
      <c r="N11" s="24">
        <f>1000*$G11/(18*$E11)</f>
        <v>33.086419753086425</v>
      </c>
      <c r="O11" s="26"/>
    </row>
    <row r="12" spans="1:15">
      <c r="C12" t="s">
        <v>244</v>
      </c>
      <c r="D12" s="103" t="s">
        <v>245</v>
      </c>
      <c r="E12" s="103"/>
      <c r="F12" s="103"/>
      <c r="G12" s="103"/>
      <c r="H12" s="103"/>
      <c r="N12" s="24"/>
    </row>
    <row r="13" spans="1:15">
      <c r="A13" s="106" t="s">
        <v>246</v>
      </c>
      <c r="C13" t="s">
        <v>247</v>
      </c>
      <c r="D13" t="s">
        <v>248</v>
      </c>
      <c r="E13">
        <v>2.2000000000000002</v>
      </c>
      <c r="F13" t="s">
        <v>234</v>
      </c>
      <c r="G13">
        <v>0.84</v>
      </c>
      <c r="H13" t="s">
        <v>235</v>
      </c>
      <c r="N13" s="24">
        <f>1000*$G13/(18*$E13)</f>
        <v>21.212121212121211</v>
      </c>
    </row>
    <row r="14" spans="1:15">
      <c r="A14" s="103"/>
      <c r="D14" t="s">
        <v>249</v>
      </c>
      <c r="E14">
        <v>2.2000000000000002</v>
      </c>
      <c r="F14" t="s">
        <v>250</v>
      </c>
      <c r="G14">
        <v>0.65</v>
      </c>
      <c r="H14" t="s">
        <v>235</v>
      </c>
      <c r="N14" s="24">
        <f>1000*$G14/(18*$E14)</f>
        <v>16.414141414141415</v>
      </c>
    </row>
    <row r="15" spans="1:15">
      <c r="A15" s="103"/>
      <c r="D15" t="s">
        <v>158</v>
      </c>
      <c r="E15">
        <v>2.4</v>
      </c>
      <c r="F15" t="s">
        <v>250</v>
      </c>
      <c r="G15">
        <v>0.96</v>
      </c>
      <c r="H15" t="s">
        <v>235</v>
      </c>
      <c r="N15" s="24">
        <f>1000*$G15/(18*$E15)</f>
        <v>22.222222222222225</v>
      </c>
    </row>
    <row r="16" spans="1:15">
      <c r="C16" t="s">
        <v>251</v>
      </c>
      <c r="D16" s="23" t="s">
        <v>252</v>
      </c>
      <c r="E16" s="16">
        <v>3.1</v>
      </c>
      <c r="F16" s="16"/>
      <c r="G16" s="16">
        <v>1</v>
      </c>
      <c r="H16" s="16"/>
      <c r="I16" s="29"/>
      <c r="N16" s="33">
        <f>1000*$G16/(18*$E16)</f>
        <v>17.921146953405017</v>
      </c>
    </row>
    <row r="17" spans="1:14">
      <c r="E17">
        <f>E18*172.2/89.113</f>
        <v>0.48309449799692522</v>
      </c>
      <c r="G17">
        <f>G18*172.2/89.113</f>
        <v>98.029535533536048</v>
      </c>
      <c r="N17" s="34">
        <f>10*$G17/(18*$E17)</f>
        <v>112.73333333333331</v>
      </c>
    </row>
    <row r="18" spans="1:14">
      <c r="A18" t="s">
        <v>253</v>
      </c>
      <c r="D18" s="23" t="s">
        <v>254</v>
      </c>
      <c r="E18">
        <v>0.25</v>
      </c>
      <c r="F18" t="s">
        <v>243</v>
      </c>
      <c r="G18">
        <v>50.73</v>
      </c>
      <c r="H18" t="s">
        <v>255</v>
      </c>
      <c r="N18" s="24">
        <f>10*$G18/(18*$E18)</f>
        <v>112.73333333333332</v>
      </c>
    </row>
    <row r="19" spans="1:14">
      <c r="C19" t="s">
        <v>256</v>
      </c>
      <c r="D19" s="22" t="s">
        <v>257</v>
      </c>
      <c r="E19">
        <v>0.53</v>
      </c>
      <c r="F19" t="s">
        <v>234</v>
      </c>
      <c r="G19" s="16">
        <v>5.723900000000004E-2</v>
      </c>
      <c r="N19" s="24">
        <f>1000*$G19/(18*$E19)</f>
        <v>5.9998951781970682</v>
      </c>
    </row>
    <row r="21" spans="1:14">
      <c r="C21" t="s">
        <v>230</v>
      </c>
      <c r="D21" t="s">
        <v>258</v>
      </c>
      <c r="E21">
        <v>0</v>
      </c>
      <c r="F21" t="s">
        <v>243</v>
      </c>
      <c r="G21">
        <v>0.78700000000000003</v>
      </c>
      <c r="H21" t="s">
        <v>235</v>
      </c>
      <c r="N21" s="24" t="s">
        <v>259</v>
      </c>
    </row>
    <row r="22" spans="1:14">
      <c r="D22" t="s">
        <v>260</v>
      </c>
      <c r="E22">
        <v>0.33</v>
      </c>
      <c r="F22" t="s">
        <v>243</v>
      </c>
      <c r="G22">
        <v>0.94599999999999995</v>
      </c>
      <c r="H22" t="s">
        <v>235</v>
      </c>
      <c r="N22" s="24">
        <f>1000*$G22/(18*$E22)</f>
        <v>159.25925925925924</v>
      </c>
    </row>
    <row r="23" spans="1:14">
      <c r="D23" t="s">
        <v>261</v>
      </c>
      <c r="E23">
        <v>0.44</v>
      </c>
      <c r="F23" t="s">
        <v>243</v>
      </c>
      <c r="G23">
        <v>0.98899999999999999</v>
      </c>
      <c r="H23" t="s">
        <v>235</v>
      </c>
      <c r="N23" s="24">
        <f t="shared" ref="N23:N33" si="0">1000*$G23/(18*$E23)</f>
        <v>124.87373737373737</v>
      </c>
    </row>
    <row r="24" spans="1:14">
      <c r="D24" t="s">
        <v>262</v>
      </c>
      <c r="E24">
        <v>0.97</v>
      </c>
      <c r="F24" t="s">
        <v>243</v>
      </c>
      <c r="G24">
        <v>1.179</v>
      </c>
      <c r="H24" t="s">
        <v>235</v>
      </c>
      <c r="N24" s="24">
        <f t="shared" si="0"/>
        <v>67.525773195876283</v>
      </c>
    </row>
    <row r="25" spans="1:14">
      <c r="D25" t="s">
        <v>263</v>
      </c>
      <c r="E25" s="1">
        <v>1.4</v>
      </c>
      <c r="F25" t="s">
        <v>243</v>
      </c>
      <c r="G25">
        <v>1.3460000000000001</v>
      </c>
      <c r="H25" t="s">
        <v>235</v>
      </c>
      <c r="N25" s="24">
        <f t="shared" si="0"/>
        <v>53.412698412698411</v>
      </c>
    </row>
    <row r="26" spans="1:14">
      <c r="D26" t="s">
        <v>264</v>
      </c>
      <c r="E26">
        <v>1.46</v>
      </c>
      <c r="F26" t="s">
        <v>243</v>
      </c>
      <c r="G26">
        <v>1.385</v>
      </c>
      <c r="H26" t="s">
        <v>235</v>
      </c>
      <c r="N26" s="24">
        <f t="shared" si="0"/>
        <v>52.701674277016743</v>
      </c>
    </row>
    <row r="27" spans="1:14">
      <c r="D27" t="s">
        <v>265</v>
      </c>
      <c r="E27">
        <v>1.93</v>
      </c>
      <c r="F27" t="s">
        <v>243</v>
      </c>
      <c r="G27">
        <v>1.577</v>
      </c>
      <c r="H27" t="s">
        <v>235</v>
      </c>
      <c r="N27" s="24">
        <f t="shared" si="0"/>
        <v>45.394358088658606</v>
      </c>
    </row>
    <row r="29" spans="1:14">
      <c r="D29" s="25" t="s">
        <v>266</v>
      </c>
      <c r="E29">
        <v>0</v>
      </c>
      <c r="F29" t="s">
        <v>243</v>
      </c>
      <c r="G29">
        <v>0.58099999999999996</v>
      </c>
      <c r="H29" t="s">
        <v>235</v>
      </c>
      <c r="N29" s="24" t="s">
        <v>259</v>
      </c>
    </row>
    <row r="30" spans="1:14">
      <c r="D30" t="s">
        <v>267</v>
      </c>
      <c r="E30">
        <v>0.44</v>
      </c>
      <c r="F30" t="s">
        <v>243</v>
      </c>
      <c r="G30">
        <v>0.76400000000000001</v>
      </c>
      <c r="H30" t="s">
        <v>235</v>
      </c>
      <c r="N30" s="24">
        <f t="shared" si="0"/>
        <v>96.464646464646464</v>
      </c>
    </row>
    <row r="31" spans="1:14">
      <c r="D31" t="s">
        <v>268</v>
      </c>
      <c r="E31">
        <v>0.97</v>
      </c>
      <c r="F31" t="s">
        <v>243</v>
      </c>
      <c r="G31">
        <v>0.93600000000000005</v>
      </c>
      <c r="H31" t="s">
        <v>235</v>
      </c>
      <c r="N31" s="24">
        <f t="shared" si="0"/>
        <v>53.608247422680407</v>
      </c>
    </row>
    <row r="32" spans="1:14">
      <c r="D32" t="s">
        <v>269</v>
      </c>
      <c r="E32">
        <v>1.46</v>
      </c>
      <c r="F32" t="s">
        <v>243</v>
      </c>
      <c r="G32" s="2">
        <v>1.1100000000000001</v>
      </c>
      <c r="H32" t="s">
        <v>235</v>
      </c>
      <c r="N32" s="24">
        <f t="shared" si="0"/>
        <v>42.237442922374427</v>
      </c>
    </row>
    <row r="33" spans="4:14">
      <c r="D33" t="s">
        <v>270</v>
      </c>
      <c r="E33">
        <v>1.93</v>
      </c>
      <c r="F33" t="s">
        <v>243</v>
      </c>
      <c r="G33" s="2">
        <v>1.3</v>
      </c>
      <c r="H33" t="s">
        <v>235</v>
      </c>
      <c r="N33" s="24">
        <f t="shared" si="0"/>
        <v>37.420840529648821</v>
      </c>
    </row>
    <row r="35" spans="4:14">
      <c r="D35" t="s">
        <v>271</v>
      </c>
      <c r="E35">
        <v>0</v>
      </c>
      <c r="F35" t="s">
        <v>243</v>
      </c>
      <c r="G35" s="2">
        <v>0.23</v>
      </c>
      <c r="H35" t="s">
        <v>235</v>
      </c>
      <c r="N35" s="24" t="s">
        <v>259</v>
      </c>
    </row>
    <row r="36" spans="4:14">
      <c r="D36" t="s">
        <v>272</v>
      </c>
      <c r="E36">
        <v>0.44</v>
      </c>
      <c r="F36" t="s">
        <v>243</v>
      </c>
      <c r="G36">
        <v>0.42299999999999999</v>
      </c>
      <c r="H36" t="s">
        <v>235</v>
      </c>
      <c r="N36" s="24">
        <f>1000*$G36/(18*$E36)</f>
        <v>53.409090909090907</v>
      </c>
    </row>
    <row r="37" spans="4:14">
      <c r="D37" t="s">
        <v>273</v>
      </c>
      <c r="E37">
        <v>0.97</v>
      </c>
      <c r="F37" t="s">
        <v>243</v>
      </c>
      <c r="G37">
        <v>0.57699999999999996</v>
      </c>
      <c r="H37" t="s">
        <v>235</v>
      </c>
      <c r="N37" s="24">
        <f>1000*$G37/(18*$E37)</f>
        <v>33.046964490263456</v>
      </c>
    </row>
    <row r="38" spans="4:14">
      <c r="D38" t="s">
        <v>274</v>
      </c>
      <c r="E38">
        <v>1.46</v>
      </c>
      <c r="F38" t="s">
        <v>243</v>
      </c>
      <c r="G38">
        <v>0.71299999999999997</v>
      </c>
      <c r="H38" t="s">
        <v>235</v>
      </c>
      <c r="N38" s="24">
        <f t="shared" ref="N38:N40" si="1">1000*$G38/(18*$E38)</f>
        <v>27.13089802130898</v>
      </c>
    </row>
    <row r="39" spans="4:14">
      <c r="D39" t="s">
        <v>275</v>
      </c>
      <c r="E39">
        <v>1.93</v>
      </c>
      <c r="F39" t="s">
        <v>243</v>
      </c>
      <c r="G39">
        <v>0.88200000000000001</v>
      </c>
      <c r="H39" t="s">
        <v>235</v>
      </c>
      <c r="N39" s="24">
        <f t="shared" si="1"/>
        <v>25.388601036269428</v>
      </c>
    </row>
    <row r="40" spans="4:14">
      <c r="D40" t="s">
        <v>276</v>
      </c>
      <c r="E40">
        <v>2.1800000000000002</v>
      </c>
      <c r="F40" t="s">
        <v>243</v>
      </c>
      <c r="G40">
        <v>0.93400000000000005</v>
      </c>
      <c r="H40" t="s">
        <v>235</v>
      </c>
      <c r="N40" s="24">
        <f t="shared" si="1"/>
        <v>23.802242609582059</v>
      </c>
    </row>
    <row r="41" spans="4:14">
      <c r="N41" s="24"/>
    </row>
  </sheetData>
  <mergeCells count="7">
    <mergeCell ref="D12:H12"/>
    <mergeCell ref="D5:H5"/>
    <mergeCell ref="E3:F3"/>
    <mergeCell ref="G3:H3"/>
    <mergeCell ref="A13:A15"/>
    <mergeCell ref="D7:H7"/>
    <mergeCell ref="E8:H8"/>
  </mergeCells>
  <phoneticPr fontId="10" type="noConversion"/>
  <hyperlinks>
    <hyperlink ref="A13" r:id="rId1" xr:uid="{08E782E2-9DBD-F54B-B6DD-A94F970607DA}"/>
  </hyperlink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20F2E9-EE93-408D-AD48-9AE26D72D128}">
  <dimension ref="A1:F94"/>
  <sheetViews>
    <sheetView workbookViewId="0">
      <selection activeCell="T30" sqref="T30:T31"/>
    </sheetView>
  </sheetViews>
  <sheetFormatPr defaultColWidth="8.875" defaultRowHeight="15.75"/>
  <cols>
    <col min="1" max="1" width="22" customWidth="1"/>
    <col min="2" max="2" width="26.375" customWidth="1"/>
    <col min="3" max="3" width="12.625" customWidth="1"/>
  </cols>
  <sheetData>
    <row r="1" spans="1:6">
      <c r="A1" s="21" t="s">
        <v>564</v>
      </c>
    </row>
    <row r="2" spans="1:6">
      <c r="A2" t="s">
        <v>565</v>
      </c>
      <c r="B2" t="s">
        <v>330</v>
      </c>
    </row>
    <row r="3" spans="1:6">
      <c r="A3" t="s">
        <v>566</v>
      </c>
    </row>
    <row r="4" spans="1:6">
      <c r="A4" t="s">
        <v>565</v>
      </c>
    </row>
    <row r="5" spans="1:6">
      <c r="A5" t="s">
        <v>567</v>
      </c>
      <c r="B5" t="s">
        <v>568</v>
      </c>
    </row>
    <row r="6" spans="1:6">
      <c r="A6" t="s">
        <v>569</v>
      </c>
    </row>
    <row r="14" spans="1:6">
      <c r="D14" t="s">
        <v>570</v>
      </c>
      <c r="F14" t="s">
        <v>571</v>
      </c>
    </row>
    <row r="15" spans="1:6">
      <c r="A15" t="s">
        <v>572</v>
      </c>
      <c r="B15" t="s">
        <v>573</v>
      </c>
      <c r="C15" t="s">
        <v>574</v>
      </c>
    </row>
    <row r="16" spans="1:6">
      <c r="A16" t="s">
        <v>575</v>
      </c>
      <c r="B16" t="s">
        <v>576</v>
      </c>
    </row>
    <row r="46" spans="1:2">
      <c r="A46" t="s">
        <v>577</v>
      </c>
    </row>
    <row r="48" spans="1:2">
      <c r="A48" t="s">
        <v>578</v>
      </c>
      <c r="B48" t="s">
        <v>332</v>
      </c>
    </row>
    <row r="49" spans="1:2">
      <c r="A49" t="s">
        <v>380</v>
      </c>
      <c r="B49" s="45" t="s">
        <v>248</v>
      </c>
    </row>
    <row r="50" spans="1:2">
      <c r="A50" t="s">
        <v>579</v>
      </c>
    </row>
    <row r="51" spans="1:2">
      <c r="A51" s="45" t="s">
        <v>580</v>
      </c>
    </row>
    <row r="52" spans="1:2">
      <c r="A52" s="45" t="s">
        <v>581</v>
      </c>
    </row>
    <row r="53" spans="1:2">
      <c r="A53" s="45" t="s">
        <v>582</v>
      </c>
    </row>
    <row r="54" spans="1:2">
      <c r="A54" s="45" t="s">
        <v>583</v>
      </c>
    </row>
    <row r="55" spans="1:2">
      <c r="A55" s="45" t="s">
        <v>584</v>
      </c>
    </row>
    <row r="60" spans="1:2">
      <c r="A60" t="s">
        <v>249</v>
      </c>
    </row>
    <row r="61" spans="1:2">
      <c r="A61" t="s">
        <v>579</v>
      </c>
    </row>
    <row r="62" spans="1:2">
      <c r="A62" s="45" t="s">
        <v>580</v>
      </c>
    </row>
    <row r="63" spans="1:2">
      <c r="A63" s="45" t="s">
        <v>581</v>
      </c>
    </row>
    <row r="64" spans="1:2">
      <c r="A64" s="45" t="s">
        <v>582</v>
      </c>
    </row>
    <row r="65" spans="1:1">
      <c r="A65" s="45" t="s">
        <v>583</v>
      </c>
    </row>
    <row r="66" spans="1:1">
      <c r="A66" s="45" t="s">
        <v>584</v>
      </c>
    </row>
    <row r="67" spans="1:1">
      <c r="A67" t="s">
        <v>585</v>
      </c>
    </row>
    <row r="68" spans="1:1">
      <c r="A68" t="s">
        <v>586</v>
      </c>
    </row>
    <row r="71" spans="1:1">
      <c r="A71" t="s">
        <v>158</v>
      </c>
    </row>
    <row r="73" spans="1:1">
      <c r="A73" t="s">
        <v>579</v>
      </c>
    </row>
    <row r="74" spans="1:1">
      <c r="A74" s="45" t="s">
        <v>580</v>
      </c>
    </row>
    <row r="75" spans="1:1">
      <c r="A75" s="45" t="s">
        <v>581</v>
      </c>
    </row>
    <row r="76" spans="1:1">
      <c r="A76" s="45" t="s">
        <v>583</v>
      </c>
    </row>
    <row r="77" spans="1:1">
      <c r="A77" t="s">
        <v>585</v>
      </c>
    </row>
    <row r="78" spans="1:1">
      <c r="A78" t="s">
        <v>587</v>
      </c>
    </row>
    <row r="79" spans="1:1">
      <c r="A79" t="s">
        <v>588</v>
      </c>
    </row>
    <row r="80" spans="1:1">
      <c r="A80" t="s">
        <v>589</v>
      </c>
    </row>
    <row r="81" spans="1:1">
      <c r="A81" t="s">
        <v>585</v>
      </c>
    </row>
    <row r="82" spans="1:1">
      <c r="A82" t="s">
        <v>586</v>
      </c>
    </row>
    <row r="86" spans="1:1">
      <c r="A86" t="s">
        <v>577</v>
      </c>
    </row>
    <row r="88" spans="1:1">
      <c r="A88" t="s">
        <v>590</v>
      </c>
    </row>
    <row r="89" spans="1:1">
      <c r="A89" t="s">
        <v>591</v>
      </c>
    </row>
    <row r="90" spans="1:1">
      <c r="A90" t="s">
        <v>579</v>
      </c>
    </row>
    <row r="91" spans="1:1">
      <c r="A91" t="s">
        <v>588</v>
      </c>
    </row>
    <row r="92" spans="1:1">
      <c r="A92" t="s">
        <v>592</v>
      </c>
    </row>
    <row r="93" spans="1:1">
      <c r="A93" t="s">
        <v>593</v>
      </c>
    </row>
    <row r="94" spans="1:1">
      <c r="A94" t="s">
        <v>594</v>
      </c>
    </row>
  </sheetData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EE71FA-518E-47E4-B7EF-1CC29160C657}">
  <dimension ref="A1:G6"/>
  <sheetViews>
    <sheetView workbookViewId="0"/>
  </sheetViews>
  <sheetFormatPr defaultColWidth="11" defaultRowHeight="15.75"/>
  <cols>
    <col min="3" max="3" width="16.5" customWidth="1"/>
  </cols>
  <sheetData>
    <row r="1" spans="1:7">
      <c r="A1" s="39" t="s">
        <v>595</v>
      </c>
    </row>
    <row r="2" spans="1:7">
      <c r="A2" s="39" t="s">
        <v>596</v>
      </c>
    </row>
    <row r="5" spans="1:7">
      <c r="C5" t="s">
        <v>597</v>
      </c>
    </row>
    <row r="6" spans="1:7">
      <c r="A6" t="s">
        <v>598</v>
      </c>
      <c r="B6" t="s">
        <v>58</v>
      </c>
      <c r="C6">
        <v>0.01</v>
      </c>
      <c r="D6">
        <v>0.03</v>
      </c>
      <c r="E6">
        <v>0.1</v>
      </c>
      <c r="F6">
        <v>0.3</v>
      </c>
      <c r="G6">
        <v>1</v>
      </c>
    </row>
  </sheetData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AC027C-E468-4E8A-9167-309644C83959}">
  <dimension ref="A1:G36"/>
  <sheetViews>
    <sheetView workbookViewId="0">
      <selection activeCell="D18" sqref="D18"/>
    </sheetView>
  </sheetViews>
  <sheetFormatPr defaultColWidth="8.875" defaultRowHeight="15.75"/>
  <cols>
    <col min="2" max="2" width="43.375" customWidth="1"/>
    <col min="3" max="3" width="20.125" customWidth="1"/>
    <col min="4" max="4" width="44.625" customWidth="1"/>
  </cols>
  <sheetData>
    <row r="1" spans="1:6">
      <c r="A1" s="109" t="s">
        <v>599</v>
      </c>
      <c r="B1" s="109"/>
      <c r="C1" s="109"/>
      <c r="D1" s="109"/>
      <c r="E1" s="109"/>
      <c r="F1" s="8"/>
    </row>
    <row r="2" spans="1:6" ht="21" customHeight="1">
      <c r="A2" s="8"/>
      <c r="B2" s="17" t="s">
        <v>600</v>
      </c>
      <c r="C2" s="8">
        <v>1.025295625</v>
      </c>
      <c r="D2" s="8" t="s">
        <v>601</v>
      </c>
      <c r="E2" s="8"/>
      <c r="F2" s="8"/>
    </row>
    <row r="3" spans="1:6" ht="17.25" customHeight="1">
      <c r="A3" s="8"/>
      <c r="B3" s="17" t="s">
        <v>602</v>
      </c>
      <c r="C3" s="8">
        <v>1.025296E-3</v>
      </c>
      <c r="D3" s="8" t="s">
        <v>603</v>
      </c>
      <c r="E3" s="8">
        <v>0.99897470399999999</v>
      </c>
      <c r="F3" s="8"/>
    </row>
    <row r="4" spans="1:6" ht="17.25" customHeight="1">
      <c r="A4" s="8"/>
      <c r="B4" s="17" t="s">
        <v>604</v>
      </c>
      <c r="C4" s="8">
        <v>164.04730000000001</v>
      </c>
      <c r="D4" s="8" t="s">
        <v>501</v>
      </c>
      <c r="E4" s="8"/>
      <c r="F4" s="8"/>
    </row>
    <row r="5" spans="1:6" ht="18" customHeight="1">
      <c r="A5" s="8"/>
      <c r="B5" s="17" t="s">
        <v>605</v>
      </c>
      <c r="C5" s="8">
        <v>6.2500000000000003E-6</v>
      </c>
      <c r="D5" s="8" t="s">
        <v>606</v>
      </c>
      <c r="E5" s="8"/>
      <c r="F5" s="8"/>
    </row>
    <row r="6" spans="1:6" ht="19.5" customHeight="1">
      <c r="A6" s="8"/>
      <c r="B6" s="17" t="s">
        <v>607</v>
      </c>
      <c r="C6" s="8">
        <v>18</v>
      </c>
      <c r="D6" s="8" t="s">
        <v>501</v>
      </c>
      <c r="E6" s="8"/>
      <c r="F6" s="8"/>
    </row>
    <row r="7" spans="1:6" ht="18.75" customHeight="1">
      <c r="A7" s="8"/>
      <c r="B7" s="17" t="s">
        <v>608</v>
      </c>
      <c r="C7" s="8">
        <v>1.125E-4</v>
      </c>
      <c r="D7" s="8" t="s">
        <v>609</v>
      </c>
      <c r="E7" s="8"/>
      <c r="F7" s="8"/>
    </row>
    <row r="8" spans="1:6" ht="14.25" customHeight="1">
      <c r="A8" s="18"/>
      <c r="B8" s="19" t="s">
        <v>610</v>
      </c>
      <c r="C8" s="18">
        <v>8888.8888889999998</v>
      </c>
      <c r="D8" s="18"/>
      <c r="E8" s="8"/>
      <c r="F8" s="8"/>
    </row>
    <row r="9" spans="1:6">
      <c r="A9" s="8"/>
      <c r="B9" s="17"/>
      <c r="C9" s="8"/>
      <c r="D9" s="8"/>
      <c r="E9" s="8"/>
      <c r="F9" s="8"/>
    </row>
    <row r="10" spans="1:6">
      <c r="A10" s="8"/>
      <c r="B10" s="17"/>
      <c r="C10" s="8"/>
      <c r="D10" s="8"/>
      <c r="E10" s="8"/>
      <c r="F10" s="8"/>
    </row>
    <row r="11" spans="1:6" ht="14.25" customHeight="1">
      <c r="A11" s="8"/>
      <c r="B11" s="17" t="s">
        <v>611</v>
      </c>
      <c r="C11" s="8">
        <v>3.0000000000000001E-3</v>
      </c>
      <c r="D11" s="8" t="s">
        <v>612</v>
      </c>
      <c r="E11" s="8"/>
      <c r="F11" s="8"/>
    </row>
    <row r="12" spans="1:6" ht="18">
      <c r="A12" s="8"/>
      <c r="B12" s="17" t="s">
        <v>613</v>
      </c>
      <c r="C12" s="8">
        <v>0.99897470399999999</v>
      </c>
      <c r="D12" s="8" t="s">
        <v>614</v>
      </c>
      <c r="E12" s="8"/>
      <c r="F12" s="8"/>
    </row>
    <row r="13" spans="1:6" ht="18" customHeight="1">
      <c r="A13" s="8"/>
      <c r="B13" s="17" t="s">
        <v>615</v>
      </c>
      <c r="C13" s="8">
        <v>2.9969240000000002E-3</v>
      </c>
      <c r="D13" s="8" t="s">
        <v>616</v>
      </c>
      <c r="E13" s="8"/>
      <c r="F13" s="8"/>
    </row>
    <row r="14" spans="1:6" ht="18">
      <c r="A14" s="8"/>
      <c r="B14" s="17" t="s">
        <v>617</v>
      </c>
      <c r="C14" s="8">
        <v>2.3E-2</v>
      </c>
      <c r="D14" s="8" t="s">
        <v>618</v>
      </c>
      <c r="E14" s="8"/>
      <c r="F14" s="8"/>
    </row>
    <row r="15" spans="1:6">
      <c r="A15" s="8"/>
      <c r="B15" s="17" t="s">
        <v>224</v>
      </c>
      <c r="C15" s="8">
        <v>1.776</v>
      </c>
      <c r="D15" s="8" t="s">
        <v>619</v>
      </c>
      <c r="E15" s="8"/>
      <c r="F15" s="8"/>
    </row>
    <row r="16" spans="1:6">
      <c r="A16" s="8"/>
      <c r="B16" s="20" t="s">
        <v>620</v>
      </c>
      <c r="C16" s="8">
        <v>4.0759837460000004</v>
      </c>
      <c r="D16" s="8" t="s">
        <v>621</v>
      </c>
      <c r="E16" s="8"/>
      <c r="F16" s="8"/>
    </row>
    <row r="17" spans="1:7">
      <c r="A17" s="8"/>
      <c r="B17" s="8"/>
      <c r="C17" s="8"/>
      <c r="D17" s="8"/>
      <c r="E17" s="8"/>
      <c r="F17" s="8"/>
    </row>
    <row r="18" spans="1:7">
      <c r="D18">
        <f>1000*C13/(C6*C14*C15)</f>
        <v>4.0759835922879413</v>
      </c>
    </row>
    <row r="20" spans="1:7">
      <c r="B20" s="109"/>
      <c r="C20" s="109"/>
      <c r="D20" s="109"/>
      <c r="E20" s="109"/>
      <c r="F20" s="109"/>
      <c r="G20" s="8"/>
    </row>
    <row r="21" spans="1:7">
      <c r="B21" s="8"/>
      <c r="C21" s="17"/>
      <c r="D21" s="8"/>
      <c r="E21" s="8"/>
      <c r="F21" s="8"/>
      <c r="G21" s="8"/>
    </row>
    <row r="22" spans="1:7">
      <c r="B22" s="8"/>
      <c r="C22" s="17"/>
      <c r="D22" s="8"/>
      <c r="E22" s="8"/>
      <c r="F22" s="8"/>
      <c r="G22" s="8"/>
    </row>
    <row r="23" spans="1:7">
      <c r="B23" s="8"/>
      <c r="C23" s="17"/>
      <c r="D23" s="8"/>
      <c r="E23" s="8"/>
      <c r="F23" s="8"/>
      <c r="G23" s="8"/>
    </row>
    <row r="24" spans="1:7">
      <c r="B24" s="8"/>
      <c r="C24" s="17"/>
      <c r="D24" s="8"/>
      <c r="E24" s="8"/>
      <c r="F24" s="8"/>
      <c r="G24" s="8"/>
    </row>
    <row r="25" spans="1:7">
      <c r="B25" s="8"/>
      <c r="C25" s="17"/>
      <c r="D25" s="8"/>
      <c r="E25" s="8"/>
      <c r="F25" s="8"/>
      <c r="G25" s="8"/>
    </row>
    <row r="26" spans="1:7">
      <c r="B26" s="8"/>
      <c r="C26" s="17"/>
      <c r="D26" s="8"/>
      <c r="E26" s="8"/>
      <c r="F26" s="8"/>
      <c r="G26" s="8"/>
    </row>
    <row r="27" spans="1:7">
      <c r="B27" s="18"/>
      <c r="C27" s="19"/>
      <c r="D27" s="18"/>
      <c r="E27" s="18"/>
      <c r="F27" s="8"/>
      <c r="G27" s="8"/>
    </row>
    <row r="28" spans="1:7">
      <c r="B28" s="8"/>
      <c r="C28" s="17"/>
      <c r="D28" s="8"/>
      <c r="E28" s="8"/>
      <c r="F28" s="8"/>
      <c r="G28" s="8"/>
    </row>
    <row r="29" spans="1:7">
      <c r="B29" s="8"/>
      <c r="C29" s="17"/>
      <c r="D29" s="8"/>
      <c r="E29" s="8"/>
      <c r="F29" s="8"/>
      <c r="G29" s="8"/>
    </row>
    <row r="30" spans="1:7">
      <c r="B30" s="8"/>
      <c r="C30" s="17"/>
      <c r="D30" s="8"/>
      <c r="E30" s="8"/>
      <c r="F30" s="8"/>
      <c r="G30" s="8"/>
    </row>
    <row r="31" spans="1:7">
      <c r="B31" s="8"/>
      <c r="C31" s="17"/>
      <c r="D31" s="8"/>
      <c r="E31" s="8"/>
      <c r="F31" s="8"/>
      <c r="G31" s="8"/>
    </row>
    <row r="32" spans="1:7">
      <c r="B32" s="8"/>
      <c r="C32" s="17"/>
      <c r="D32" s="8"/>
      <c r="E32" s="8"/>
      <c r="F32" s="8"/>
      <c r="G32" s="8"/>
    </row>
    <row r="33" spans="2:7">
      <c r="B33" s="8"/>
      <c r="C33" s="17"/>
      <c r="D33" s="8"/>
      <c r="E33" s="8"/>
      <c r="F33" s="8"/>
      <c r="G33" s="8"/>
    </row>
    <row r="34" spans="2:7">
      <c r="B34" s="8"/>
      <c r="C34" s="17"/>
      <c r="D34" s="8"/>
      <c r="E34" s="8"/>
      <c r="F34" s="8"/>
      <c r="G34" s="8"/>
    </row>
    <row r="35" spans="2:7">
      <c r="B35" s="8"/>
      <c r="C35" s="20"/>
      <c r="D35" s="8"/>
      <c r="E35" s="8"/>
      <c r="F35" s="8"/>
      <c r="G35" s="8"/>
    </row>
    <row r="36" spans="2:7">
      <c r="B36" s="8"/>
      <c r="C36" s="8"/>
      <c r="D36" s="8"/>
      <c r="E36" s="8"/>
      <c r="F36" s="8"/>
      <c r="G36" s="8"/>
    </row>
  </sheetData>
  <mergeCells count="2">
    <mergeCell ref="A1:E1"/>
    <mergeCell ref="B20:F20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C20B8F-88BC-4AEE-93CB-CEEA8E113CA1}">
  <dimension ref="A1"/>
  <sheetViews>
    <sheetView workbookViewId="0"/>
  </sheetViews>
  <sheetFormatPr defaultColWidth="8.875" defaultRowHeight="15.7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18B66A-E5ED-2A4A-8FE2-46CDB834450A}">
  <dimension ref="A3:K25"/>
  <sheetViews>
    <sheetView workbookViewId="0">
      <selection activeCell="X2" sqref="X2"/>
    </sheetView>
  </sheetViews>
  <sheetFormatPr defaultColWidth="11" defaultRowHeight="15.75"/>
  <cols>
    <col min="1" max="1" width="65.125" customWidth="1"/>
    <col min="6" max="6" width="19" customWidth="1"/>
    <col min="7" max="7" width="20" customWidth="1"/>
  </cols>
  <sheetData>
    <row r="3" spans="1:9">
      <c r="C3" t="s">
        <v>277</v>
      </c>
      <c r="E3" t="s">
        <v>278</v>
      </c>
      <c r="F3" t="s">
        <v>279</v>
      </c>
      <c r="G3" t="s">
        <v>280</v>
      </c>
    </row>
    <row r="4" spans="1:9">
      <c r="B4" t="s">
        <v>281</v>
      </c>
      <c r="C4" t="s">
        <v>230</v>
      </c>
      <c r="D4">
        <v>45</v>
      </c>
      <c r="F4" s="16" t="s">
        <v>282</v>
      </c>
    </row>
    <row r="5" spans="1:9">
      <c r="A5" t="s">
        <v>283</v>
      </c>
      <c r="B5" t="s">
        <v>284</v>
      </c>
      <c r="C5" t="s">
        <v>232</v>
      </c>
      <c r="D5">
        <v>15</v>
      </c>
      <c r="F5" s="16" t="s">
        <v>282</v>
      </c>
      <c r="G5" t="s">
        <v>285</v>
      </c>
    </row>
    <row r="6" spans="1:9">
      <c r="B6" t="s">
        <v>284</v>
      </c>
      <c r="C6" t="s">
        <v>237</v>
      </c>
      <c r="F6" t="s">
        <v>286</v>
      </c>
    </row>
    <row r="7" spans="1:9">
      <c r="B7" t="s">
        <v>284</v>
      </c>
      <c r="C7" t="s">
        <v>239</v>
      </c>
      <c r="F7" t="s">
        <v>282</v>
      </c>
      <c r="G7">
        <v>2</v>
      </c>
    </row>
    <row r="8" spans="1:9">
      <c r="C8" t="s">
        <v>242</v>
      </c>
      <c r="D8">
        <v>15</v>
      </c>
      <c r="F8" t="s">
        <v>282</v>
      </c>
      <c r="G8">
        <v>2</v>
      </c>
    </row>
    <row r="9" spans="1:9">
      <c r="B9" t="s">
        <v>287</v>
      </c>
      <c r="C9" t="s">
        <v>244</v>
      </c>
      <c r="D9">
        <v>25</v>
      </c>
      <c r="F9" t="s">
        <v>288</v>
      </c>
    </row>
    <row r="10" spans="1:9">
      <c r="B10" t="s">
        <v>287</v>
      </c>
      <c r="C10" t="s">
        <v>247</v>
      </c>
      <c r="D10">
        <v>15</v>
      </c>
      <c r="E10" t="s">
        <v>289</v>
      </c>
      <c r="F10" t="s">
        <v>290</v>
      </c>
      <c r="G10">
        <v>3</v>
      </c>
    </row>
    <row r="11" spans="1:9">
      <c r="B11" t="s">
        <v>291</v>
      </c>
      <c r="C11" t="s">
        <v>251</v>
      </c>
      <c r="D11">
        <v>5</v>
      </c>
      <c r="E11" t="s">
        <v>292</v>
      </c>
      <c r="F11" s="16" t="s">
        <v>293</v>
      </c>
      <c r="G11">
        <v>1</v>
      </c>
    </row>
    <row r="12" spans="1:9">
      <c r="B12" s="27" t="s">
        <v>291</v>
      </c>
      <c r="C12" t="s">
        <v>256</v>
      </c>
      <c r="D12">
        <v>6</v>
      </c>
      <c r="E12" t="s">
        <v>294</v>
      </c>
      <c r="F12" s="16" t="s">
        <v>293</v>
      </c>
      <c r="G12">
        <v>1</v>
      </c>
    </row>
    <row r="13" spans="1:9">
      <c r="B13" s="28" t="s">
        <v>287</v>
      </c>
      <c r="C13" t="s">
        <v>295</v>
      </c>
      <c r="D13">
        <v>5</v>
      </c>
      <c r="E13" t="s">
        <v>292</v>
      </c>
      <c r="F13" s="16" t="s">
        <v>293</v>
      </c>
      <c r="G13" t="s">
        <v>296</v>
      </c>
      <c r="I13" t="s">
        <v>287</v>
      </c>
    </row>
    <row r="18" spans="2:11" ht="15.95" customHeight="1">
      <c r="C18" t="s">
        <v>297</v>
      </c>
      <c r="D18">
        <f>SUM(D4:D13)</f>
        <v>131</v>
      </c>
      <c r="I18" s="107" t="s">
        <v>298</v>
      </c>
      <c r="J18">
        <f>(5.65+5.67)/2</f>
        <v>5.66</v>
      </c>
      <c r="K18" t="s">
        <v>299</v>
      </c>
    </row>
    <row r="19" spans="2:11" ht="15.95" customHeight="1">
      <c r="I19" s="107"/>
      <c r="J19">
        <f>J18*0.000000001/0.00000001</f>
        <v>0.56600000000000006</v>
      </c>
      <c r="K19" t="s">
        <v>300</v>
      </c>
    </row>
    <row r="21" spans="2:11">
      <c r="B21">
        <v>1</v>
      </c>
      <c r="C21" t="s">
        <v>301</v>
      </c>
    </row>
    <row r="22" spans="2:11">
      <c r="B22">
        <v>2</v>
      </c>
      <c r="C22" t="s">
        <v>302</v>
      </c>
    </row>
    <row r="23" spans="2:11">
      <c r="B23">
        <v>3</v>
      </c>
      <c r="C23" t="s">
        <v>303</v>
      </c>
    </row>
    <row r="24" spans="2:11">
      <c r="B24">
        <v>4</v>
      </c>
      <c r="C24" t="s">
        <v>304</v>
      </c>
    </row>
    <row r="25" spans="2:11">
      <c r="B25">
        <v>5</v>
      </c>
      <c r="C25" t="s">
        <v>305</v>
      </c>
    </row>
  </sheetData>
  <mergeCells count="1">
    <mergeCell ref="I18:I19"/>
  </mergeCells>
  <phoneticPr fontId="10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5039E42-AA2A-487E-9BA7-497B30F1F2AE}">
  <dimension ref="A1:R110"/>
  <sheetViews>
    <sheetView topLeftCell="A45" workbookViewId="0">
      <selection activeCell="C65" sqref="C65"/>
    </sheetView>
  </sheetViews>
  <sheetFormatPr defaultColWidth="8.875" defaultRowHeight="15.75"/>
  <cols>
    <col min="1" max="1" width="10.375" bestFit="1" customWidth="1"/>
    <col min="2" max="2" width="18.625" customWidth="1"/>
    <col min="3" max="3" width="15.5" customWidth="1"/>
    <col min="4" max="5" width="15.125" customWidth="1"/>
    <col min="6" max="6" width="16.5" customWidth="1"/>
    <col min="7" max="7" width="13.125" bestFit="1" customWidth="1"/>
    <col min="8" max="8" width="11.625" customWidth="1"/>
    <col min="9" max="9" width="22.5" customWidth="1"/>
    <col min="10" max="10" width="30.875" customWidth="1"/>
    <col min="11" max="11" width="28.5" customWidth="1"/>
    <col min="12" max="12" width="27.625" customWidth="1"/>
    <col min="13" max="13" width="17.125" customWidth="1"/>
    <col min="14" max="14" width="23.125" customWidth="1"/>
    <col min="15" max="15" width="31.125" customWidth="1"/>
    <col min="16" max="16" width="24.125" customWidth="1"/>
    <col min="17" max="17" width="21.375" customWidth="1"/>
    <col min="18" max="18" width="25.625" customWidth="1"/>
  </cols>
  <sheetData>
    <row r="1" spans="1:18" ht="63">
      <c r="A1" t="s">
        <v>306</v>
      </c>
      <c r="B1" t="s">
        <v>307</v>
      </c>
      <c r="C1" t="s">
        <v>308</v>
      </c>
      <c r="D1" t="s">
        <v>309</v>
      </c>
      <c r="E1" t="s">
        <v>310</v>
      </c>
      <c r="F1" t="s">
        <v>311</v>
      </c>
      <c r="G1" s="55" t="s">
        <v>312</v>
      </c>
      <c r="H1" s="55" t="s">
        <v>313</v>
      </c>
      <c r="I1" s="55" t="s">
        <v>314</v>
      </c>
      <c r="J1" s="57" t="s">
        <v>315</v>
      </c>
      <c r="K1" s="57" t="s">
        <v>316</v>
      </c>
      <c r="L1" s="57" t="s">
        <v>317</v>
      </c>
      <c r="M1" s="57" t="s">
        <v>318</v>
      </c>
      <c r="N1" s="57" t="s">
        <v>319</v>
      </c>
      <c r="O1" s="57" t="s">
        <v>320</v>
      </c>
      <c r="P1" s="57" t="s">
        <v>321</v>
      </c>
      <c r="Q1" s="57" t="s">
        <v>322</v>
      </c>
      <c r="R1" s="56"/>
    </row>
    <row r="2" spans="1:18">
      <c r="A2" s="48" t="s">
        <v>323</v>
      </c>
      <c r="B2" s="48" t="s">
        <v>324</v>
      </c>
      <c r="C2" s="48" t="s">
        <v>325</v>
      </c>
      <c r="D2" s="48" t="s">
        <v>326</v>
      </c>
      <c r="E2" s="48" t="s">
        <v>327</v>
      </c>
      <c r="F2" s="48" t="s">
        <v>328</v>
      </c>
    </row>
    <row r="3" spans="1:18">
      <c r="A3" s="49">
        <v>1</v>
      </c>
      <c r="B3" s="50" t="s">
        <v>329</v>
      </c>
      <c r="C3" s="50" t="s">
        <v>26</v>
      </c>
      <c r="D3" s="50">
        <v>0</v>
      </c>
      <c r="E3" s="50" t="s">
        <v>282</v>
      </c>
      <c r="F3" s="50" t="s">
        <v>330</v>
      </c>
    </row>
    <row r="4" spans="1:18">
      <c r="A4" s="49">
        <v>2</v>
      </c>
      <c r="B4" s="50" t="s">
        <v>329</v>
      </c>
      <c r="C4" s="50" t="s">
        <v>26</v>
      </c>
      <c r="D4" s="50">
        <v>0.02</v>
      </c>
      <c r="E4" s="50" t="s">
        <v>282</v>
      </c>
      <c r="F4" s="50" t="s">
        <v>330</v>
      </c>
    </row>
    <row r="5" spans="1:18">
      <c r="A5" s="49">
        <v>3</v>
      </c>
      <c r="B5" s="50" t="s">
        <v>329</v>
      </c>
      <c r="C5" s="50" t="s">
        <v>26</v>
      </c>
      <c r="D5" s="50">
        <v>0.2</v>
      </c>
      <c r="E5" s="50" t="s">
        <v>282</v>
      </c>
      <c r="F5" s="50" t="s">
        <v>330</v>
      </c>
    </row>
    <row r="6" spans="1:18">
      <c r="A6" s="49">
        <v>4</v>
      </c>
      <c r="B6" s="50" t="s">
        <v>329</v>
      </c>
      <c r="C6" s="50" t="s">
        <v>26</v>
      </c>
      <c r="D6" s="50">
        <v>0.5</v>
      </c>
      <c r="E6" s="50" t="s">
        <v>282</v>
      </c>
      <c r="F6" s="50" t="s">
        <v>330</v>
      </c>
    </row>
    <row r="7" spans="1:18">
      <c r="A7" s="49">
        <v>5</v>
      </c>
      <c r="B7" s="50" t="s">
        <v>329</v>
      </c>
      <c r="C7" s="50" t="s">
        <v>26</v>
      </c>
      <c r="D7" s="50">
        <v>1</v>
      </c>
      <c r="E7" s="50" t="s">
        <v>282</v>
      </c>
      <c r="F7" s="50" t="s">
        <v>330</v>
      </c>
    </row>
    <row r="8" spans="1:18">
      <c r="A8" s="49">
        <v>6</v>
      </c>
      <c r="B8" s="52" t="s">
        <v>331</v>
      </c>
      <c r="C8" s="52" t="s">
        <v>58</v>
      </c>
      <c r="D8" s="52">
        <v>0</v>
      </c>
      <c r="E8" s="52" t="s">
        <v>282</v>
      </c>
      <c r="F8" s="52" t="s">
        <v>332</v>
      </c>
    </row>
    <row r="9" spans="1:18">
      <c r="A9" s="49">
        <v>7</v>
      </c>
      <c r="B9" s="52" t="s">
        <v>331</v>
      </c>
      <c r="C9" s="52" t="s">
        <v>58</v>
      </c>
      <c r="D9" s="52">
        <v>0.03</v>
      </c>
      <c r="E9" s="52" t="s">
        <v>282</v>
      </c>
      <c r="F9" s="52" t="s">
        <v>332</v>
      </c>
    </row>
    <row r="10" spans="1:18">
      <c r="A10" s="49">
        <v>8</v>
      </c>
      <c r="B10" s="52" t="s">
        <v>331</v>
      </c>
      <c r="C10" s="52" t="s">
        <v>58</v>
      </c>
      <c r="D10" s="52">
        <v>0.1</v>
      </c>
      <c r="E10" s="52" t="s">
        <v>282</v>
      </c>
      <c r="F10" s="52" t="s">
        <v>332</v>
      </c>
    </row>
    <row r="11" spans="1:18">
      <c r="A11" s="49">
        <v>9</v>
      </c>
      <c r="B11" s="52" t="s">
        <v>331</v>
      </c>
      <c r="C11" s="52" t="s">
        <v>58</v>
      </c>
      <c r="D11" s="52">
        <v>0.3</v>
      </c>
      <c r="E11" s="52" t="s">
        <v>282</v>
      </c>
      <c r="F11" s="52" t="s">
        <v>332</v>
      </c>
    </row>
    <row r="12" spans="1:18">
      <c r="A12" s="49">
        <v>10</v>
      </c>
      <c r="B12" s="52" t="s">
        <v>331</v>
      </c>
      <c r="C12" s="52" t="s">
        <v>58</v>
      </c>
      <c r="D12" s="52">
        <v>1</v>
      </c>
      <c r="E12" s="52" t="s">
        <v>282</v>
      </c>
      <c r="F12" s="52" t="s">
        <v>332</v>
      </c>
    </row>
    <row r="13" spans="1:18">
      <c r="A13" s="49">
        <v>11</v>
      </c>
      <c r="B13" s="53" t="s">
        <v>333</v>
      </c>
      <c r="C13" s="53" t="s">
        <v>58</v>
      </c>
      <c r="D13" s="53">
        <v>0</v>
      </c>
      <c r="E13" s="53" t="s">
        <v>282</v>
      </c>
      <c r="F13" s="53" t="s">
        <v>332</v>
      </c>
    </row>
    <row r="14" spans="1:18">
      <c r="A14" s="49">
        <v>12</v>
      </c>
      <c r="B14" s="53" t="s">
        <v>333</v>
      </c>
      <c r="C14" s="53" t="s">
        <v>58</v>
      </c>
      <c r="D14" s="53">
        <v>0.03</v>
      </c>
      <c r="E14" s="53" t="s">
        <v>282</v>
      </c>
      <c r="F14" s="53" t="s">
        <v>332</v>
      </c>
    </row>
    <row r="15" spans="1:18">
      <c r="A15" s="49">
        <v>13</v>
      </c>
      <c r="B15" s="53" t="s">
        <v>334</v>
      </c>
      <c r="C15" s="53" t="s">
        <v>58</v>
      </c>
      <c r="D15" s="53">
        <v>0.1</v>
      </c>
      <c r="E15" s="53" t="s">
        <v>282</v>
      </c>
      <c r="F15" s="53" t="s">
        <v>332</v>
      </c>
    </row>
    <row r="16" spans="1:18">
      <c r="A16" s="49">
        <v>14</v>
      </c>
      <c r="B16" s="53" t="s">
        <v>335</v>
      </c>
      <c r="C16" s="53" t="s">
        <v>58</v>
      </c>
      <c r="D16" s="53">
        <v>0.3</v>
      </c>
      <c r="E16" s="53" t="s">
        <v>282</v>
      </c>
      <c r="F16" s="53" t="s">
        <v>332</v>
      </c>
    </row>
    <row r="17" spans="1:7">
      <c r="A17" s="49">
        <v>15</v>
      </c>
      <c r="B17" s="53" t="s">
        <v>336</v>
      </c>
      <c r="C17" s="53" t="s">
        <v>58</v>
      </c>
      <c r="D17" s="53">
        <v>1</v>
      </c>
      <c r="E17" s="53" t="s">
        <v>282</v>
      </c>
      <c r="F17" s="53" t="s">
        <v>332</v>
      </c>
    </row>
    <row r="18" spans="1:7">
      <c r="A18" s="49">
        <v>17</v>
      </c>
      <c r="B18" s="59" t="s">
        <v>208</v>
      </c>
      <c r="C18" s="59" t="s">
        <v>58</v>
      </c>
      <c r="D18" s="59">
        <v>0.03</v>
      </c>
      <c r="E18" s="59" t="s">
        <v>337</v>
      </c>
      <c r="F18" s="59" t="s">
        <v>332</v>
      </c>
      <c r="G18" t="s">
        <v>338</v>
      </c>
    </row>
    <row r="19" spans="1:7">
      <c r="A19" s="49">
        <v>18</v>
      </c>
      <c r="B19" s="59" t="s">
        <v>208</v>
      </c>
      <c r="C19" s="59" t="s">
        <v>58</v>
      </c>
      <c r="D19" s="59">
        <v>0.1</v>
      </c>
      <c r="E19" s="59" t="s">
        <v>337</v>
      </c>
      <c r="F19" s="59" t="s">
        <v>332</v>
      </c>
      <c r="G19" t="s">
        <v>338</v>
      </c>
    </row>
    <row r="20" spans="1:7">
      <c r="A20" s="49">
        <v>19</v>
      </c>
      <c r="B20" s="59" t="s">
        <v>208</v>
      </c>
      <c r="C20" s="59" t="s">
        <v>58</v>
      </c>
      <c r="D20" s="59">
        <v>0.3</v>
      </c>
      <c r="E20" s="59" t="s">
        <v>337</v>
      </c>
      <c r="F20" s="59" t="s">
        <v>332</v>
      </c>
      <c r="G20" t="s">
        <v>338</v>
      </c>
    </row>
    <row r="21" spans="1:7">
      <c r="A21" s="49">
        <v>20</v>
      </c>
      <c r="B21" s="59" t="s">
        <v>208</v>
      </c>
      <c r="C21" s="59" t="s">
        <v>58</v>
      </c>
      <c r="D21" s="59">
        <v>1</v>
      </c>
      <c r="E21" s="59" t="s">
        <v>337</v>
      </c>
      <c r="F21" s="59" t="s">
        <v>332</v>
      </c>
      <c r="G21" t="s">
        <v>338</v>
      </c>
    </row>
    <row r="22" spans="1:7">
      <c r="A22">
        <v>22</v>
      </c>
      <c r="B22" s="60" t="s">
        <v>209</v>
      </c>
      <c r="C22" s="60" t="s">
        <v>58</v>
      </c>
      <c r="D22" s="60">
        <v>0.03</v>
      </c>
      <c r="E22" s="60" t="s">
        <v>337</v>
      </c>
      <c r="F22" s="60" t="s">
        <v>332</v>
      </c>
      <c r="G22" t="s">
        <v>338</v>
      </c>
    </row>
    <row r="23" spans="1:7">
      <c r="A23">
        <v>23</v>
      </c>
      <c r="B23" s="60" t="s">
        <v>209</v>
      </c>
      <c r="C23" s="60" t="s">
        <v>58</v>
      </c>
      <c r="D23" s="60">
        <v>0.1</v>
      </c>
      <c r="E23" s="60" t="s">
        <v>337</v>
      </c>
      <c r="F23" s="60" t="s">
        <v>332</v>
      </c>
      <c r="G23" t="s">
        <v>338</v>
      </c>
    </row>
    <row r="24" spans="1:7">
      <c r="A24">
        <v>24</v>
      </c>
      <c r="B24" s="60" t="s">
        <v>209</v>
      </c>
      <c r="C24" s="60" t="s">
        <v>58</v>
      </c>
      <c r="D24" s="60">
        <v>0.3</v>
      </c>
      <c r="E24" s="60" t="s">
        <v>337</v>
      </c>
      <c r="F24" s="60" t="s">
        <v>332</v>
      </c>
      <c r="G24" t="s">
        <v>338</v>
      </c>
    </row>
    <row r="25" spans="1:7">
      <c r="A25">
        <v>25</v>
      </c>
      <c r="B25" s="60" t="s">
        <v>209</v>
      </c>
      <c r="C25" s="60" t="s">
        <v>58</v>
      </c>
      <c r="D25" s="60">
        <v>1</v>
      </c>
      <c r="E25" s="60" t="s">
        <v>337</v>
      </c>
      <c r="F25" s="60" t="s">
        <v>332</v>
      </c>
      <c r="G25" t="s">
        <v>338</v>
      </c>
    </row>
    <row r="26" spans="1:7">
      <c r="A26">
        <v>27</v>
      </c>
      <c r="B26" s="61" t="s">
        <v>210</v>
      </c>
      <c r="C26" s="61" t="s">
        <v>58</v>
      </c>
      <c r="D26" s="61">
        <v>0.03</v>
      </c>
      <c r="E26" s="61" t="s">
        <v>337</v>
      </c>
      <c r="F26" s="61" t="s">
        <v>332</v>
      </c>
      <c r="G26" t="s">
        <v>338</v>
      </c>
    </row>
    <row r="27" spans="1:7">
      <c r="A27">
        <v>28</v>
      </c>
      <c r="B27" s="61" t="s">
        <v>210</v>
      </c>
      <c r="C27" s="61" t="s">
        <v>58</v>
      </c>
      <c r="D27" s="61">
        <v>0.1</v>
      </c>
      <c r="E27" s="61" t="s">
        <v>337</v>
      </c>
      <c r="F27" s="61" t="s">
        <v>332</v>
      </c>
      <c r="G27" t="s">
        <v>338</v>
      </c>
    </row>
    <row r="28" spans="1:7">
      <c r="A28">
        <v>29</v>
      </c>
      <c r="B28" s="61" t="s">
        <v>210</v>
      </c>
      <c r="C28" s="61" t="s">
        <v>58</v>
      </c>
      <c r="D28" s="61">
        <v>0.3</v>
      </c>
      <c r="E28" s="61" t="s">
        <v>337</v>
      </c>
      <c r="F28" s="61" t="s">
        <v>332</v>
      </c>
      <c r="G28" t="s">
        <v>338</v>
      </c>
    </row>
    <row r="29" spans="1:7">
      <c r="A29">
        <v>30</v>
      </c>
      <c r="B29" s="61" t="s">
        <v>210</v>
      </c>
      <c r="C29" s="61" t="s">
        <v>58</v>
      </c>
      <c r="D29" s="61">
        <v>1</v>
      </c>
      <c r="E29" s="61" t="s">
        <v>337</v>
      </c>
      <c r="F29" s="61" t="s">
        <v>332</v>
      </c>
      <c r="G29" t="s">
        <v>338</v>
      </c>
    </row>
    <row r="30" spans="1:7">
      <c r="A30">
        <v>31</v>
      </c>
      <c r="B30" s="51" t="s">
        <v>339</v>
      </c>
      <c r="C30" s="51" t="s">
        <v>58</v>
      </c>
      <c r="D30" s="51">
        <v>0</v>
      </c>
      <c r="E30" s="51" t="s">
        <v>282</v>
      </c>
      <c r="F30" s="51" t="s">
        <v>332</v>
      </c>
    </row>
    <row r="31" spans="1:7">
      <c r="A31">
        <v>32</v>
      </c>
      <c r="B31" s="51" t="s">
        <v>339</v>
      </c>
      <c r="C31" s="51" t="s">
        <v>58</v>
      </c>
      <c r="D31" s="51">
        <v>0.03</v>
      </c>
      <c r="E31" s="51" t="s">
        <v>282</v>
      </c>
      <c r="F31" s="51" t="s">
        <v>332</v>
      </c>
    </row>
    <row r="32" spans="1:7">
      <c r="A32">
        <v>33</v>
      </c>
      <c r="B32" s="51" t="s">
        <v>339</v>
      </c>
      <c r="C32" s="51" t="s">
        <v>58</v>
      </c>
      <c r="D32" s="51">
        <v>0.1</v>
      </c>
      <c r="E32" s="51" t="s">
        <v>282</v>
      </c>
      <c r="F32" s="51" t="s">
        <v>332</v>
      </c>
    </row>
    <row r="33" spans="1:7">
      <c r="A33">
        <v>34</v>
      </c>
      <c r="B33" s="51" t="s">
        <v>339</v>
      </c>
      <c r="C33" s="51" t="s">
        <v>58</v>
      </c>
      <c r="D33" s="51">
        <v>0.3</v>
      </c>
      <c r="E33" s="51" t="s">
        <v>282</v>
      </c>
      <c r="F33" s="51" t="s">
        <v>332</v>
      </c>
    </row>
    <row r="34" spans="1:7">
      <c r="A34">
        <v>35</v>
      </c>
      <c r="B34" s="51" t="s">
        <v>339</v>
      </c>
      <c r="C34" s="51" t="s">
        <v>58</v>
      </c>
      <c r="D34" s="51">
        <v>1</v>
      </c>
      <c r="E34" s="51" t="s">
        <v>282</v>
      </c>
      <c r="F34" s="51" t="s">
        <v>332</v>
      </c>
    </row>
    <row r="35" spans="1:7">
      <c r="A35">
        <v>36</v>
      </c>
      <c r="B35" s="62" t="s">
        <v>340</v>
      </c>
      <c r="C35" s="63" t="s">
        <v>212</v>
      </c>
      <c r="D35" s="63">
        <v>0.01</v>
      </c>
      <c r="E35" s="63" t="s">
        <v>341</v>
      </c>
      <c r="F35" s="62" t="s">
        <v>332</v>
      </c>
      <c r="G35" t="s">
        <v>342</v>
      </c>
    </row>
    <row r="36" spans="1:7">
      <c r="A36">
        <v>37</v>
      </c>
      <c r="B36" s="62" t="s">
        <v>340</v>
      </c>
      <c r="C36" s="63" t="s">
        <v>212</v>
      </c>
      <c r="D36" s="63">
        <v>0.03</v>
      </c>
      <c r="E36" s="63" t="s">
        <v>341</v>
      </c>
      <c r="F36" s="62" t="s">
        <v>332</v>
      </c>
      <c r="G36" t="s">
        <v>342</v>
      </c>
    </row>
    <row r="37" spans="1:7">
      <c r="A37">
        <v>38</v>
      </c>
      <c r="B37" s="62" t="s">
        <v>340</v>
      </c>
      <c r="C37" s="63" t="s">
        <v>212</v>
      </c>
      <c r="D37" s="63">
        <v>0.1</v>
      </c>
      <c r="E37" s="63" t="s">
        <v>341</v>
      </c>
      <c r="F37" s="62" t="s">
        <v>332</v>
      </c>
      <c r="G37" t="s">
        <v>342</v>
      </c>
    </row>
    <row r="38" spans="1:7">
      <c r="A38">
        <v>39</v>
      </c>
      <c r="B38" s="62" t="s">
        <v>340</v>
      </c>
      <c r="C38" s="63" t="s">
        <v>212</v>
      </c>
      <c r="D38" s="63">
        <v>0.3</v>
      </c>
      <c r="E38" s="63" t="s">
        <v>341</v>
      </c>
      <c r="F38" s="62" t="s">
        <v>332</v>
      </c>
      <c r="G38" t="s">
        <v>342</v>
      </c>
    </row>
    <row r="39" spans="1:7">
      <c r="A39">
        <v>40</v>
      </c>
      <c r="B39" s="62" t="s">
        <v>340</v>
      </c>
      <c r="C39" s="63" t="s">
        <v>212</v>
      </c>
      <c r="D39" s="63">
        <v>1</v>
      </c>
      <c r="E39" s="63" t="s">
        <v>341</v>
      </c>
      <c r="F39" s="62" t="s">
        <v>332</v>
      </c>
      <c r="G39" t="s">
        <v>342</v>
      </c>
    </row>
    <row r="40" spans="1:7">
      <c r="A40">
        <v>41</v>
      </c>
      <c r="B40" s="50" t="s">
        <v>340</v>
      </c>
      <c r="C40" s="64" t="s">
        <v>213</v>
      </c>
      <c r="D40" s="64">
        <v>0.01</v>
      </c>
      <c r="E40" s="64" t="s">
        <v>341</v>
      </c>
      <c r="F40" s="50" t="s">
        <v>332</v>
      </c>
      <c r="G40" t="s">
        <v>342</v>
      </c>
    </row>
    <row r="41" spans="1:7">
      <c r="A41">
        <v>42</v>
      </c>
      <c r="B41" s="50" t="s">
        <v>340</v>
      </c>
      <c r="C41" s="64" t="s">
        <v>213</v>
      </c>
      <c r="D41" s="64">
        <v>0.03</v>
      </c>
      <c r="E41" s="64" t="s">
        <v>341</v>
      </c>
      <c r="F41" s="50" t="s">
        <v>332</v>
      </c>
      <c r="G41" t="s">
        <v>342</v>
      </c>
    </row>
    <row r="42" spans="1:7">
      <c r="A42">
        <v>43</v>
      </c>
      <c r="B42" s="50" t="s">
        <v>340</v>
      </c>
      <c r="C42" s="64" t="s">
        <v>213</v>
      </c>
      <c r="D42" s="64">
        <v>0.1</v>
      </c>
      <c r="E42" s="64" t="s">
        <v>341</v>
      </c>
      <c r="F42" s="50" t="s">
        <v>332</v>
      </c>
      <c r="G42" t="s">
        <v>342</v>
      </c>
    </row>
    <row r="43" spans="1:7">
      <c r="A43">
        <v>44</v>
      </c>
      <c r="B43" s="50" t="s">
        <v>340</v>
      </c>
      <c r="C43" s="64" t="s">
        <v>213</v>
      </c>
      <c r="D43" s="64">
        <v>0.3</v>
      </c>
      <c r="E43" s="64" t="s">
        <v>341</v>
      </c>
      <c r="F43" s="50" t="s">
        <v>332</v>
      </c>
      <c r="G43" t="s">
        <v>342</v>
      </c>
    </row>
    <row r="44" spans="1:7">
      <c r="A44">
        <v>45</v>
      </c>
      <c r="B44" s="50" t="s">
        <v>340</v>
      </c>
      <c r="C44" s="64" t="s">
        <v>213</v>
      </c>
      <c r="D44" s="64">
        <v>1</v>
      </c>
      <c r="E44" s="64" t="s">
        <v>341</v>
      </c>
      <c r="F44" s="50" t="s">
        <v>332</v>
      </c>
      <c r="G44" t="s">
        <v>342</v>
      </c>
    </row>
    <row r="45" spans="1:7">
      <c r="A45">
        <v>46</v>
      </c>
      <c r="B45" s="72" t="s">
        <v>340</v>
      </c>
      <c r="C45" s="72" t="s">
        <v>215</v>
      </c>
      <c r="D45" s="72">
        <v>0.01</v>
      </c>
      <c r="E45" s="73" t="s">
        <v>341</v>
      </c>
      <c r="F45" s="72" t="s">
        <v>332</v>
      </c>
      <c r="G45" t="s">
        <v>342</v>
      </c>
    </row>
    <row r="46" spans="1:7">
      <c r="A46">
        <v>47</v>
      </c>
      <c r="B46" s="72" t="s">
        <v>340</v>
      </c>
      <c r="C46" s="72" t="s">
        <v>215</v>
      </c>
      <c r="D46" s="72">
        <v>0.03</v>
      </c>
      <c r="E46" s="73" t="s">
        <v>341</v>
      </c>
      <c r="F46" s="72" t="s">
        <v>332</v>
      </c>
      <c r="G46" t="s">
        <v>342</v>
      </c>
    </row>
    <row r="47" spans="1:7">
      <c r="A47">
        <v>48</v>
      </c>
      <c r="B47" s="72" t="s">
        <v>340</v>
      </c>
      <c r="C47" s="72" t="s">
        <v>215</v>
      </c>
      <c r="D47" s="72">
        <v>0.1</v>
      </c>
      <c r="E47" s="73" t="s">
        <v>341</v>
      </c>
      <c r="F47" s="72" t="s">
        <v>332</v>
      </c>
      <c r="G47" t="s">
        <v>342</v>
      </c>
    </row>
    <row r="48" spans="1:7">
      <c r="A48">
        <v>49</v>
      </c>
      <c r="B48" s="72" t="s">
        <v>340</v>
      </c>
      <c r="C48" s="72" t="s">
        <v>215</v>
      </c>
      <c r="D48" s="72">
        <v>0.3</v>
      </c>
      <c r="E48" s="73" t="s">
        <v>341</v>
      </c>
      <c r="F48" s="72" t="s">
        <v>332</v>
      </c>
      <c r="G48" t="s">
        <v>342</v>
      </c>
    </row>
    <row r="49" spans="1:7">
      <c r="A49" s="16">
        <v>50</v>
      </c>
      <c r="B49" s="72" t="s">
        <v>340</v>
      </c>
      <c r="C49" s="72" t="s">
        <v>215</v>
      </c>
      <c r="D49" s="72">
        <v>1</v>
      </c>
      <c r="E49" s="73" t="s">
        <v>341</v>
      </c>
      <c r="F49" s="72" t="s">
        <v>332</v>
      </c>
      <c r="G49" t="s">
        <v>342</v>
      </c>
    </row>
    <row r="50" spans="1:7">
      <c r="A50">
        <v>51</v>
      </c>
      <c r="B50" s="66" t="s">
        <v>340</v>
      </c>
      <c r="C50" s="67" t="s">
        <v>217</v>
      </c>
      <c r="D50" s="67">
        <v>0.01</v>
      </c>
      <c r="E50" s="67" t="s">
        <v>341</v>
      </c>
      <c r="F50" s="66" t="s">
        <v>332</v>
      </c>
      <c r="G50" t="s">
        <v>342</v>
      </c>
    </row>
    <row r="51" spans="1:7">
      <c r="A51">
        <v>52</v>
      </c>
      <c r="B51" s="66" t="s">
        <v>340</v>
      </c>
      <c r="C51" s="67" t="s">
        <v>217</v>
      </c>
      <c r="D51" s="67">
        <v>0.03</v>
      </c>
      <c r="E51" s="67" t="s">
        <v>341</v>
      </c>
      <c r="F51" s="66" t="s">
        <v>332</v>
      </c>
      <c r="G51" t="s">
        <v>342</v>
      </c>
    </row>
    <row r="52" spans="1:7">
      <c r="A52">
        <v>53</v>
      </c>
      <c r="B52" s="66" t="s">
        <v>340</v>
      </c>
      <c r="C52" s="67" t="s">
        <v>217</v>
      </c>
      <c r="D52" s="67">
        <v>0.1</v>
      </c>
      <c r="E52" s="67" t="s">
        <v>341</v>
      </c>
      <c r="F52" s="66" t="s">
        <v>332</v>
      </c>
      <c r="G52" t="s">
        <v>342</v>
      </c>
    </row>
    <row r="53" spans="1:7">
      <c r="A53">
        <v>54</v>
      </c>
      <c r="B53" s="66" t="s">
        <v>340</v>
      </c>
      <c r="C53" s="67" t="s">
        <v>217</v>
      </c>
      <c r="D53" s="67">
        <v>0.3</v>
      </c>
      <c r="E53" s="67" t="s">
        <v>341</v>
      </c>
      <c r="F53" s="66" t="s">
        <v>332</v>
      </c>
      <c r="G53" t="s">
        <v>342</v>
      </c>
    </row>
    <row r="54" spans="1:7">
      <c r="A54">
        <v>55</v>
      </c>
      <c r="B54" s="66" t="s">
        <v>340</v>
      </c>
      <c r="C54" s="67" t="s">
        <v>217</v>
      </c>
      <c r="D54" s="67">
        <v>1</v>
      </c>
      <c r="E54" s="67" t="s">
        <v>341</v>
      </c>
      <c r="F54" s="66" t="s">
        <v>332</v>
      </c>
      <c r="G54" t="s">
        <v>342</v>
      </c>
    </row>
    <row r="55" spans="1:7">
      <c r="A55">
        <v>56</v>
      </c>
      <c r="B55" s="54" t="s">
        <v>343</v>
      </c>
      <c r="C55" s="54" t="s">
        <v>58</v>
      </c>
      <c r="D55" s="54">
        <v>0</v>
      </c>
      <c r="E55" s="54" t="s">
        <v>282</v>
      </c>
      <c r="F55" s="54" t="s">
        <v>332</v>
      </c>
    </row>
    <row r="56" spans="1:7">
      <c r="A56">
        <v>57</v>
      </c>
      <c r="B56" s="54" t="s">
        <v>343</v>
      </c>
      <c r="C56" s="54" t="s">
        <v>58</v>
      </c>
      <c r="D56" s="54">
        <v>0.03</v>
      </c>
      <c r="E56" s="54" t="s">
        <v>282</v>
      </c>
      <c r="F56" s="54" t="s">
        <v>332</v>
      </c>
    </row>
    <row r="57" spans="1:7">
      <c r="A57">
        <v>58</v>
      </c>
      <c r="B57" s="54" t="s">
        <v>343</v>
      </c>
      <c r="C57" s="54" t="s">
        <v>58</v>
      </c>
      <c r="D57" s="54">
        <v>0.1</v>
      </c>
      <c r="E57" s="54" t="s">
        <v>282</v>
      </c>
      <c r="F57" s="54" t="s">
        <v>332</v>
      </c>
    </row>
    <row r="58" spans="1:7">
      <c r="A58">
        <v>59</v>
      </c>
      <c r="B58" s="54" t="s">
        <v>343</v>
      </c>
      <c r="C58" s="54" t="s">
        <v>58</v>
      </c>
      <c r="D58" s="54">
        <v>0.3</v>
      </c>
      <c r="E58" s="54" t="s">
        <v>282</v>
      </c>
      <c r="F58" s="54" t="s">
        <v>332</v>
      </c>
    </row>
    <row r="59" spans="1:7">
      <c r="A59">
        <v>60</v>
      </c>
      <c r="B59" s="54" t="s">
        <v>343</v>
      </c>
      <c r="C59" s="54" t="s">
        <v>58</v>
      </c>
      <c r="D59" s="54">
        <v>1</v>
      </c>
      <c r="E59" s="54" t="s">
        <v>282</v>
      </c>
      <c r="F59" s="54" t="s">
        <v>332</v>
      </c>
    </row>
    <row r="60" spans="1:7">
      <c r="A60">
        <v>61</v>
      </c>
      <c r="B60" s="68" t="s">
        <v>343</v>
      </c>
      <c r="C60" s="69" t="s">
        <v>217</v>
      </c>
      <c r="D60" s="68">
        <v>0</v>
      </c>
      <c r="E60" s="69" t="s">
        <v>341</v>
      </c>
      <c r="F60" s="69" t="s">
        <v>332</v>
      </c>
      <c r="G60" t="s">
        <v>342</v>
      </c>
    </row>
    <row r="61" spans="1:7">
      <c r="A61">
        <v>62</v>
      </c>
      <c r="B61" s="68" t="s">
        <v>343</v>
      </c>
      <c r="C61" s="69" t="s">
        <v>217</v>
      </c>
      <c r="D61" s="68">
        <v>0.03</v>
      </c>
      <c r="E61" s="69" t="s">
        <v>341</v>
      </c>
      <c r="F61" s="69" t="s">
        <v>332</v>
      </c>
      <c r="G61" t="s">
        <v>342</v>
      </c>
    </row>
    <row r="62" spans="1:7">
      <c r="A62">
        <v>63</v>
      </c>
      <c r="B62" s="68" t="s">
        <v>343</v>
      </c>
      <c r="C62" s="69" t="s">
        <v>217</v>
      </c>
      <c r="D62" s="68">
        <v>0.1</v>
      </c>
      <c r="E62" s="69" t="s">
        <v>341</v>
      </c>
      <c r="F62" s="69" t="s">
        <v>332</v>
      </c>
      <c r="G62" t="s">
        <v>342</v>
      </c>
    </row>
    <row r="63" spans="1:7">
      <c r="A63">
        <v>64</v>
      </c>
      <c r="B63" s="68" t="s">
        <v>343</v>
      </c>
      <c r="C63" s="69" t="s">
        <v>217</v>
      </c>
      <c r="D63" s="68">
        <v>0.3</v>
      </c>
      <c r="E63" s="69" t="s">
        <v>341</v>
      </c>
      <c r="F63" s="69" t="s">
        <v>332</v>
      </c>
      <c r="G63" t="s">
        <v>342</v>
      </c>
    </row>
    <row r="64" spans="1:7">
      <c r="A64">
        <v>65</v>
      </c>
      <c r="B64" s="68" t="s">
        <v>343</v>
      </c>
      <c r="C64" s="69" t="s">
        <v>217</v>
      </c>
      <c r="D64" s="68">
        <v>1</v>
      </c>
      <c r="E64" s="69" t="s">
        <v>341</v>
      </c>
      <c r="F64" s="69" t="s">
        <v>332</v>
      </c>
      <c r="G64" t="s">
        <v>342</v>
      </c>
    </row>
    <row r="65" spans="1:7">
      <c r="A65">
        <v>66</v>
      </c>
      <c r="B65" s="70" t="s">
        <v>343</v>
      </c>
      <c r="C65" s="71" t="s">
        <v>220</v>
      </c>
      <c r="D65" s="70">
        <v>0</v>
      </c>
      <c r="E65" s="71" t="s">
        <v>341</v>
      </c>
      <c r="F65" s="71" t="s">
        <v>332</v>
      </c>
      <c r="G65" t="s">
        <v>342</v>
      </c>
    </row>
    <row r="66" spans="1:7">
      <c r="A66">
        <v>67</v>
      </c>
      <c r="B66" s="70" t="s">
        <v>343</v>
      </c>
      <c r="C66" s="71" t="s">
        <v>220</v>
      </c>
      <c r="D66" s="70">
        <v>0.03</v>
      </c>
      <c r="E66" s="71" t="s">
        <v>341</v>
      </c>
      <c r="F66" s="71" t="s">
        <v>332</v>
      </c>
      <c r="G66" t="s">
        <v>342</v>
      </c>
    </row>
    <row r="67" spans="1:7">
      <c r="A67">
        <v>68</v>
      </c>
      <c r="B67" s="70" t="s">
        <v>343</v>
      </c>
      <c r="C67" s="71" t="s">
        <v>220</v>
      </c>
      <c r="D67" s="70">
        <v>0.1</v>
      </c>
      <c r="E67" s="71" t="s">
        <v>341</v>
      </c>
      <c r="F67" s="71" t="s">
        <v>332</v>
      </c>
      <c r="G67" t="s">
        <v>342</v>
      </c>
    </row>
    <row r="68" spans="1:7">
      <c r="A68">
        <v>69</v>
      </c>
      <c r="B68" s="70" t="s">
        <v>343</v>
      </c>
      <c r="C68" s="71" t="s">
        <v>220</v>
      </c>
      <c r="D68" s="70">
        <v>0.3</v>
      </c>
      <c r="E68" s="71" t="s">
        <v>341</v>
      </c>
      <c r="F68" s="71" t="s">
        <v>332</v>
      </c>
      <c r="G68" t="s">
        <v>342</v>
      </c>
    </row>
    <row r="69" spans="1:7">
      <c r="A69">
        <v>70</v>
      </c>
      <c r="B69" s="70" t="s">
        <v>343</v>
      </c>
      <c r="C69" s="71" t="s">
        <v>220</v>
      </c>
      <c r="D69" s="70">
        <v>1</v>
      </c>
      <c r="E69" s="71" t="s">
        <v>341</v>
      </c>
      <c r="F69" s="71" t="s">
        <v>332</v>
      </c>
      <c r="G69" t="s">
        <v>342</v>
      </c>
    </row>
    <row r="70" spans="1:7">
      <c r="B70" s="70"/>
      <c r="C70" s="71"/>
      <c r="D70" s="70"/>
      <c r="E70" s="71"/>
      <c r="F70" s="71"/>
    </row>
    <row r="71" spans="1:7">
      <c r="A71">
        <v>71</v>
      </c>
      <c r="B71" s="50" t="s">
        <v>344</v>
      </c>
      <c r="C71" s="50" t="s">
        <v>26</v>
      </c>
      <c r="D71" s="50">
        <v>0</v>
      </c>
      <c r="E71" s="50" t="s">
        <v>282</v>
      </c>
      <c r="F71" s="50" t="s">
        <v>330</v>
      </c>
    </row>
    <row r="72" spans="1:7">
      <c r="A72">
        <v>72</v>
      </c>
      <c r="B72" s="50" t="s">
        <v>345</v>
      </c>
      <c r="C72" s="50" t="s">
        <v>26</v>
      </c>
      <c r="D72" s="50">
        <v>0.02</v>
      </c>
      <c r="E72" s="50" t="s">
        <v>282</v>
      </c>
      <c r="F72" s="50" t="s">
        <v>330</v>
      </c>
    </row>
    <row r="73" spans="1:7">
      <c r="A73">
        <v>73</v>
      </c>
      <c r="B73" s="50" t="s">
        <v>346</v>
      </c>
      <c r="C73" s="50" t="s">
        <v>26</v>
      </c>
      <c r="D73" s="50">
        <v>0.2</v>
      </c>
      <c r="E73" s="50" t="s">
        <v>282</v>
      </c>
      <c r="F73" s="50" t="s">
        <v>330</v>
      </c>
    </row>
    <row r="74" spans="1:7">
      <c r="A74">
        <v>74</v>
      </c>
      <c r="B74" s="50" t="s">
        <v>347</v>
      </c>
      <c r="C74" s="50" t="s">
        <v>26</v>
      </c>
      <c r="D74" s="50">
        <v>0.5</v>
      </c>
      <c r="E74" s="50" t="s">
        <v>282</v>
      </c>
      <c r="F74" s="50" t="s">
        <v>330</v>
      </c>
    </row>
    <row r="75" spans="1:7">
      <c r="A75">
        <v>75</v>
      </c>
      <c r="B75" s="50" t="s">
        <v>348</v>
      </c>
      <c r="C75" s="50" t="s">
        <v>26</v>
      </c>
      <c r="D75" s="50">
        <v>1</v>
      </c>
      <c r="E75" s="50" t="s">
        <v>282</v>
      </c>
      <c r="F75" s="50" t="s">
        <v>330</v>
      </c>
    </row>
    <row r="76" spans="1:7">
      <c r="A76">
        <v>76</v>
      </c>
      <c r="B76" t="s">
        <v>349</v>
      </c>
      <c r="C76" t="s">
        <v>58</v>
      </c>
      <c r="D76">
        <v>0</v>
      </c>
      <c r="E76" t="s">
        <v>282</v>
      </c>
      <c r="F76" t="s">
        <v>332</v>
      </c>
    </row>
    <row r="77" spans="1:7">
      <c r="A77">
        <v>77</v>
      </c>
      <c r="B77" t="s">
        <v>349</v>
      </c>
      <c r="C77" t="s">
        <v>58</v>
      </c>
      <c r="D77">
        <v>0.02</v>
      </c>
      <c r="E77" t="s">
        <v>282</v>
      </c>
      <c r="F77" t="s">
        <v>332</v>
      </c>
    </row>
    <row r="78" spans="1:7">
      <c r="A78">
        <v>78</v>
      </c>
      <c r="B78" t="s">
        <v>349</v>
      </c>
      <c r="C78" t="s">
        <v>58</v>
      </c>
      <c r="D78">
        <v>0.2</v>
      </c>
      <c r="E78" t="s">
        <v>282</v>
      </c>
      <c r="F78" t="s">
        <v>332</v>
      </c>
    </row>
    <row r="79" spans="1:7">
      <c r="A79">
        <v>79</v>
      </c>
      <c r="B79" t="s">
        <v>349</v>
      </c>
      <c r="C79" t="s">
        <v>58</v>
      </c>
      <c r="D79">
        <v>0.5</v>
      </c>
      <c r="E79" t="s">
        <v>282</v>
      </c>
      <c r="F79" t="s">
        <v>332</v>
      </c>
    </row>
    <row r="80" spans="1:7">
      <c r="A80">
        <v>80</v>
      </c>
      <c r="B80" t="s">
        <v>349</v>
      </c>
      <c r="C80" t="s">
        <v>58</v>
      </c>
      <c r="D80">
        <v>1</v>
      </c>
      <c r="E80" t="s">
        <v>282</v>
      </c>
      <c r="F80" t="s">
        <v>332</v>
      </c>
    </row>
    <row r="81" spans="1:6">
      <c r="A81">
        <v>81</v>
      </c>
      <c r="B81" s="50" t="s">
        <v>350</v>
      </c>
      <c r="C81" s="50" t="s">
        <v>58</v>
      </c>
      <c r="D81" s="50">
        <v>0</v>
      </c>
      <c r="E81" s="50" t="s">
        <v>341</v>
      </c>
      <c r="F81" t="s">
        <v>332</v>
      </c>
    </row>
    <row r="82" spans="1:6">
      <c r="A82">
        <v>82</v>
      </c>
      <c r="B82" s="50" t="s">
        <v>350</v>
      </c>
      <c r="C82" s="50" t="s">
        <v>58</v>
      </c>
      <c r="D82" s="50">
        <v>0.02</v>
      </c>
      <c r="E82" s="50" t="s">
        <v>341</v>
      </c>
      <c r="F82" t="s">
        <v>332</v>
      </c>
    </row>
    <row r="83" spans="1:6">
      <c r="A83">
        <v>83</v>
      </c>
      <c r="B83" s="50" t="s">
        <v>350</v>
      </c>
      <c r="C83" s="50" t="s">
        <v>58</v>
      </c>
      <c r="D83" s="50">
        <v>0.2</v>
      </c>
      <c r="E83" s="50" t="s">
        <v>341</v>
      </c>
      <c r="F83" t="s">
        <v>332</v>
      </c>
    </row>
    <row r="84" spans="1:6">
      <c r="A84">
        <v>84</v>
      </c>
      <c r="B84" s="50" t="s">
        <v>350</v>
      </c>
      <c r="C84" s="50" t="s">
        <v>58</v>
      </c>
      <c r="D84" s="50">
        <v>0.5</v>
      </c>
      <c r="E84" s="50" t="s">
        <v>341</v>
      </c>
      <c r="F84" t="s">
        <v>332</v>
      </c>
    </row>
    <row r="85" spans="1:6">
      <c r="A85">
        <v>85</v>
      </c>
      <c r="B85" s="50" t="s">
        <v>350</v>
      </c>
      <c r="C85" s="50" t="s">
        <v>58</v>
      </c>
      <c r="D85" s="50">
        <v>1</v>
      </c>
      <c r="E85" s="50" t="s">
        <v>341</v>
      </c>
      <c r="F85" t="s">
        <v>332</v>
      </c>
    </row>
    <row r="86" spans="1:6">
      <c r="A86">
        <v>86</v>
      </c>
      <c r="B86" t="s">
        <v>351</v>
      </c>
      <c r="D86" s="65">
        <v>0.01</v>
      </c>
    </row>
    <row r="87" spans="1:6">
      <c r="A87">
        <v>87</v>
      </c>
      <c r="D87" s="65">
        <v>0.03</v>
      </c>
    </row>
    <row r="88" spans="1:6">
      <c r="A88">
        <v>88</v>
      </c>
      <c r="D88" s="65">
        <v>0.1</v>
      </c>
    </row>
    <row r="89" spans="1:6">
      <c r="A89">
        <v>89</v>
      </c>
      <c r="D89" s="65">
        <v>0.3</v>
      </c>
    </row>
    <row r="90" spans="1:6">
      <c r="A90">
        <v>90</v>
      </c>
      <c r="D90" s="65">
        <v>1</v>
      </c>
    </row>
    <row r="91" spans="1:6">
      <c r="A91">
        <v>91</v>
      </c>
      <c r="B91" t="s">
        <v>351</v>
      </c>
      <c r="D91" s="65">
        <v>0.01</v>
      </c>
    </row>
    <row r="92" spans="1:6">
      <c r="A92">
        <v>92</v>
      </c>
      <c r="D92" s="65">
        <v>0.03</v>
      </c>
    </row>
    <row r="93" spans="1:6">
      <c r="A93">
        <v>93</v>
      </c>
      <c r="D93" s="65">
        <v>0.1</v>
      </c>
    </row>
    <row r="94" spans="1:6">
      <c r="A94">
        <v>94</v>
      </c>
      <c r="D94" s="65">
        <v>0.3</v>
      </c>
    </row>
    <row r="95" spans="1:6">
      <c r="A95">
        <v>95</v>
      </c>
      <c r="D95" s="65">
        <v>1</v>
      </c>
    </row>
    <row r="96" spans="1:6">
      <c r="A96">
        <v>96</v>
      </c>
      <c r="B96" t="s">
        <v>351</v>
      </c>
      <c r="D96" s="65">
        <v>0.01</v>
      </c>
    </row>
    <row r="97" spans="1:4">
      <c r="A97">
        <v>97</v>
      </c>
      <c r="D97" s="65">
        <v>0.03</v>
      </c>
    </row>
    <row r="98" spans="1:4">
      <c r="A98">
        <v>98</v>
      </c>
      <c r="D98" s="65">
        <v>0.1</v>
      </c>
    </row>
    <row r="99" spans="1:4">
      <c r="A99">
        <v>99</v>
      </c>
      <c r="D99" s="65">
        <v>0.3</v>
      </c>
    </row>
    <row r="100" spans="1:4">
      <c r="A100">
        <v>100</v>
      </c>
      <c r="D100" s="65">
        <v>1</v>
      </c>
    </row>
    <row r="101" spans="1:4">
      <c r="A101">
        <v>101</v>
      </c>
      <c r="B101" t="s">
        <v>351</v>
      </c>
      <c r="D101" s="65">
        <v>0.01</v>
      </c>
    </row>
    <row r="102" spans="1:4">
      <c r="A102">
        <v>102</v>
      </c>
      <c r="D102" s="65">
        <v>0.03</v>
      </c>
    </row>
    <row r="103" spans="1:4">
      <c r="A103">
        <v>103</v>
      </c>
      <c r="D103" s="65">
        <v>0.1</v>
      </c>
    </row>
    <row r="104" spans="1:4">
      <c r="A104">
        <v>104</v>
      </c>
      <c r="D104" s="65">
        <v>0.3</v>
      </c>
    </row>
    <row r="105" spans="1:4">
      <c r="A105">
        <v>105</v>
      </c>
      <c r="D105" s="65">
        <v>1</v>
      </c>
    </row>
    <row r="106" spans="1:4">
      <c r="A106">
        <v>106</v>
      </c>
      <c r="B106" t="s">
        <v>351</v>
      </c>
      <c r="D106" s="65">
        <v>0.01</v>
      </c>
    </row>
    <row r="107" spans="1:4">
      <c r="A107">
        <v>107</v>
      </c>
      <c r="D107" s="65">
        <v>0.03</v>
      </c>
    </row>
    <row r="108" spans="1:4">
      <c r="A108">
        <v>108</v>
      </c>
      <c r="D108" s="65">
        <v>0.1</v>
      </c>
    </row>
    <row r="109" spans="1:4">
      <c r="A109">
        <v>109</v>
      </c>
      <c r="D109" s="65">
        <v>0.3</v>
      </c>
    </row>
    <row r="110" spans="1:4">
      <c r="A110">
        <v>110</v>
      </c>
      <c r="D110" s="65">
        <v>1</v>
      </c>
    </row>
  </sheetData>
  <pageMargins left="0.7" right="0.7" top="0.75" bottom="0.75" header="0.3" footer="0.3"/>
  <tableParts count="1">
    <tablePart r:id="rId1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36C0311-7F18-704D-8FC2-0E357550D45A}">
  <dimension ref="A1:AB39"/>
  <sheetViews>
    <sheetView topLeftCell="F26" workbookViewId="0">
      <selection activeCell="J37" sqref="J37"/>
    </sheetView>
  </sheetViews>
  <sheetFormatPr defaultColWidth="11" defaultRowHeight="15.75"/>
  <cols>
    <col min="4" max="4" width="10.875" customWidth="1"/>
    <col min="13" max="13" width="11.625" bestFit="1" customWidth="1"/>
  </cols>
  <sheetData>
    <row r="1" spans="1:28">
      <c r="C1" s="7" t="s">
        <v>352</v>
      </c>
      <c r="D1" t="s">
        <v>353</v>
      </c>
      <c r="L1" s="4" t="s">
        <v>354</v>
      </c>
      <c r="M1" s="4">
        <v>45</v>
      </c>
    </row>
    <row r="3" spans="1:28">
      <c r="H3" t="s">
        <v>355</v>
      </c>
      <c r="N3" t="s">
        <v>356</v>
      </c>
      <c r="T3" s="103" t="s">
        <v>357</v>
      </c>
      <c r="U3" s="103"/>
      <c r="V3" s="103"/>
      <c r="W3" s="103"/>
      <c r="Y3" s="103" t="s">
        <v>358</v>
      </c>
      <c r="Z3" s="103"/>
      <c r="AA3" s="103"/>
      <c r="AB3" s="103"/>
    </row>
    <row r="4" spans="1:28">
      <c r="B4" s="103" t="s">
        <v>359</v>
      </c>
      <c r="C4" s="103"/>
      <c r="D4" s="103"/>
      <c r="H4" s="103" t="s">
        <v>359</v>
      </c>
      <c r="I4" s="103"/>
      <c r="J4" s="103"/>
      <c r="N4" s="103" t="s">
        <v>359</v>
      </c>
      <c r="O4" s="103"/>
      <c r="P4" s="103"/>
      <c r="U4" s="103" t="s">
        <v>359</v>
      </c>
      <c r="V4" s="103"/>
      <c r="W4" s="103"/>
      <c r="Y4" s="103" t="s">
        <v>359</v>
      </c>
      <c r="Z4" s="103"/>
      <c r="AA4" s="103"/>
    </row>
    <row r="5" spans="1:28">
      <c r="A5" t="s">
        <v>360</v>
      </c>
      <c r="B5" s="3" t="s">
        <v>361</v>
      </c>
      <c r="C5" s="3" t="s">
        <v>362</v>
      </c>
      <c r="D5" s="3" t="s">
        <v>363</v>
      </c>
      <c r="G5" t="s">
        <v>360</v>
      </c>
      <c r="H5" t="s">
        <v>364</v>
      </c>
      <c r="I5" t="s">
        <v>365</v>
      </c>
      <c r="J5" t="s">
        <v>366</v>
      </c>
      <c r="M5" t="s">
        <v>360</v>
      </c>
      <c r="N5" t="s">
        <v>364</v>
      </c>
      <c r="O5" t="s">
        <v>365</v>
      </c>
      <c r="P5" t="s">
        <v>366</v>
      </c>
      <c r="T5" t="s">
        <v>360</v>
      </c>
      <c r="U5" t="s">
        <v>364</v>
      </c>
      <c r="V5" t="s">
        <v>365</v>
      </c>
      <c r="W5" t="s">
        <v>366</v>
      </c>
      <c r="Y5" t="s">
        <v>364</v>
      </c>
      <c r="Z5" t="s">
        <v>365</v>
      </c>
      <c r="AA5" t="s">
        <v>366</v>
      </c>
    </row>
    <row r="6" spans="1:28">
      <c r="A6" s="1">
        <v>0.01</v>
      </c>
      <c r="B6" s="1">
        <v>7.3848799660748696</v>
      </c>
      <c r="C6" s="1">
        <v>11.940296745933299</v>
      </c>
      <c r="D6" s="1">
        <v>18.145185891218802</v>
      </c>
      <c r="G6" s="1">
        <v>1.0040958695116099E-2</v>
      </c>
      <c r="H6" s="1">
        <v>0.60041237113402002</v>
      </c>
      <c r="I6" s="1">
        <v>0.50515463917525705</v>
      </c>
      <c r="J6" s="1">
        <v>0.70556701030927804</v>
      </c>
      <c r="M6" s="1">
        <v>9.8814039343607298E-3</v>
      </c>
      <c r="N6" s="1">
        <v>1.4897538339887999</v>
      </c>
      <c r="O6" s="1">
        <v>1.36525584202093</v>
      </c>
      <c r="P6" s="1">
        <v>1.61625465592941</v>
      </c>
      <c r="T6">
        <v>9.7313990423184005E-3</v>
      </c>
      <c r="U6">
        <v>0.99329302852824397</v>
      </c>
      <c r="V6">
        <v>0.90420699925539805</v>
      </c>
      <c r="W6">
        <v>1.07761416298996</v>
      </c>
      <c r="Y6">
        <v>0.64489169935875301</v>
      </c>
      <c r="Z6">
        <v>0.57330158589035396</v>
      </c>
      <c r="AA6">
        <v>0.71648181282715195</v>
      </c>
    </row>
    <row r="7" spans="1:28">
      <c r="A7" s="1">
        <v>2.92428312075978E-2</v>
      </c>
      <c r="B7" s="1">
        <v>6.1315081047916697</v>
      </c>
      <c r="C7" s="1">
        <v>9.1744970148606395</v>
      </c>
      <c r="D7" s="1">
        <v>13.308666176898001</v>
      </c>
      <c r="G7" s="1">
        <v>2.9725160448888101E-2</v>
      </c>
      <c r="H7" s="1">
        <v>0.68577319587628804</v>
      </c>
      <c r="I7" s="1">
        <v>0.61525773195876299</v>
      </c>
      <c r="J7" s="1">
        <v>0.76</v>
      </c>
      <c r="M7" s="1">
        <v>2.9614376310467001E-2</v>
      </c>
      <c r="N7" s="1">
        <v>1.5504733961753701</v>
      </c>
      <c r="O7" s="1">
        <v>1.5083047214765799</v>
      </c>
      <c r="P7" s="1">
        <v>1.5906340387456499</v>
      </c>
      <c r="T7">
        <v>2.9327593295675601E-2</v>
      </c>
      <c r="U7">
        <v>1.0016286771651699</v>
      </c>
      <c r="V7">
        <v>0.94595136751091802</v>
      </c>
      <c r="W7">
        <v>1.05253720229826</v>
      </c>
      <c r="Y7">
        <v>0.62776919571909595</v>
      </c>
      <c r="Z7">
        <v>0.54662984407819404</v>
      </c>
      <c r="AA7">
        <v>0.70731376623953901</v>
      </c>
    </row>
    <row r="8" spans="1:28">
      <c r="A8" s="1">
        <v>9.7789283063681995E-2</v>
      </c>
      <c r="B8" s="1">
        <v>4.7848220925468397</v>
      </c>
      <c r="C8" s="1">
        <v>6.7290750749937196</v>
      </c>
      <c r="D8" s="1">
        <v>9.1744970148606395</v>
      </c>
      <c r="G8" s="1">
        <v>0.100547339301971</v>
      </c>
      <c r="H8" s="1">
        <v>0.66721649484536005</v>
      </c>
      <c r="I8" s="1">
        <v>0.576907216494845</v>
      </c>
      <c r="J8" s="1">
        <v>0.76371134020618503</v>
      </c>
      <c r="M8" s="1">
        <v>0.1</v>
      </c>
      <c r="N8" s="1">
        <v>1.4666666666666599</v>
      </c>
      <c r="O8" s="1">
        <v>1.3883534136546101</v>
      </c>
      <c r="P8" s="1">
        <v>1.54698795180722</v>
      </c>
      <c r="T8">
        <v>9.7825829740145795E-2</v>
      </c>
      <c r="U8">
        <v>1.0052266589613299</v>
      </c>
      <c r="V8">
        <v>0.87318267189739995</v>
      </c>
      <c r="W8">
        <v>1.14045242884608</v>
      </c>
      <c r="Y8">
        <v>0.63295417921561203</v>
      </c>
      <c r="Z8">
        <v>0.57886387126171002</v>
      </c>
      <c r="AA8">
        <v>0.68386270434869501</v>
      </c>
    </row>
    <row r="9" spans="1:28">
      <c r="A9" s="1">
        <v>0.299039222821119</v>
      </c>
      <c r="B9" s="1">
        <v>3.6764861827794402</v>
      </c>
      <c r="C9" s="1">
        <v>4.7848220925468397</v>
      </c>
      <c r="D9" s="1">
        <v>6.5236805230250896</v>
      </c>
      <c r="G9" s="1">
        <v>0.30104900113837901</v>
      </c>
      <c r="H9" s="1">
        <v>0.70432989690721604</v>
      </c>
      <c r="I9" s="1">
        <v>0.63257731958762897</v>
      </c>
      <c r="J9" s="1">
        <v>0.77979381443298901</v>
      </c>
      <c r="M9" s="1">
        <v>0.29614376310467</v>
      </c>
      <c r="N9" s="1">
        <v>1.5153328339263701</v>
      </c>
      <c r="O9" s="1">
        <v>1.49927377905404</v>
      </c>
      <c r="P9" s="1">
        <v>1.5313970909544901</v>
      </c>
      <c r="T9">
        <v>0.29154742928576199</v>
      </c>
      <c r="U9">
        <v>1.0103766350673999</v>
      </c>
      <c r="V9">
        <v>0.91015436592169396</v>
      </c>
      <c r="W9">
        <v>1.11060279392316</v>
      </c>
      <c r="Y9">
        <v>0.75106133517075802</v>
      </c>
      <c r="Z9">
        <v>0.71765650526222202</v>
      </c>
      <c r="AA9">
        <v>0.787651837610162</v>
      </c>
    </row>
    <row r="10" spans="1:28">
      <c r="A10" s="1">
        <v>1</v>
      </c>
      <c r="B10" s="1">
        <v>2.6142273810673302</v>
      </c>
      <c r="C10" s="1">
        <v>3.45547344743572</v>
      </c>
      <c r="D10" s="1">
        <v>4.2928566170425002</v>
      </c>
      <c r="G10" s="1">
        <v>0.99627488639629702</v>
      </c>
      <c r="H10" s="1">
        <v>0.819381443298969</v>
      </c>
      <c r="I10" s="1">
        <v>0.73525773195876298</v>
      </c>
      <c r="J10" s="1">
        <v>0.91216494845360796</v>
      </c>
      <c r="M10" s="1">
        <v>1</v>
      </c>
      <c r="N10" s="1">
        <v>1.5720883534136501</v>
      </c>
      <c r="O10" s="1">
        <v>1.54196266933017</v>
      </c>
      <c r="P10" s="1">
        <v>1.6102357616996399</v>
      </c>
      <c r="T10">
        <v>0.96856864404768805</v>
      </c>
      <c r="U10">
        <v>1.1396550382858599</v>
      </c>
      <c r="V10">
        <v>1.1030645358464499</v>
      </c>
      <c r="W10">
        <v>1.17783643213567</v>
      </c>
      <c r="Y10">
        <v>0.81193529745168402</v>
      </c>
      <c r="Z10">
        <v>0.72125059734832897</v>
      </c>
      <c r="AA10">
        <v>0.91056667518698298</v>
      </c>
    </row>
    <row r="12" spans="1:28">
      <c r="O12" s="1"/>
    </row>
    <row r="13" spans="1:28">
      <c r="O13" s="1"/>
    </row>
    <row r="14" spans="1:28">
      <c r="O14" s="1"/>
    </row>
    <row r="15" spans="1:28">
      <c r="O15" s="1"/>
    </row>
    <row r="16" spans="1:28">
      <c r="O16" s="1"/>
    </row>
    <row r="33" spans="13:16">
      <c r="M33" s="103" t="s">
        <v>367</v>
      </c>
      <c r="N33" s="103"/>
      <c r="O33" s="103"/>
      <c r="P33" s="103"/>
    </row>
    <row r="34" spans="13:16">
      <c r="M34" t="s">
        <v>360</v>
      </c>
      <c r="N34" t="s">
        <v>364</v>
      </c>
      <c r="O34" t="s">
        <v>365</v>
      </c>
      <c r="P34" t="s">
        <v>366</v>
      </c>
    </row>
    <row r="35" spans="13:16">
      <c r="M35" s="2">
        <v>9.7197395842594705E-3</v>
      </c>
      <c r="N35">
        <v>1.53467441082317</v>
      </c>
      <c r="O35">
        <v>1.42184810998966</v>
      </c>
      <c r="P35">
        <v>1.65194045056607</v>
      </c>
    </row>
    <row r="36" spans="13:16">
      <c r="M36" s="2">
        <v>2.9247428375238801E-2</v>
      </c>
      <c r="N36">
        <v>1.5617523234966499</v>
      </c>
      <c r="O36">
        <v>1.49316859521467</v>
      </c>
      <c r="P36">
        <v>1.63034104586065</v>
      </c>
    </row>
    <row r="37" spans="13:16">
      <c r="M37" s="2">
        <v>9.7776968836829695E-2</v>
      </c>
      <c r="N37">
        <v>1.4627746120846701</v>
      </c>
      <c r="O37">
        <v>1.41631466711946</v>
      </c>
      <c r="P37">
        <v>1.50923455704989</v>
      </c>
    </row>
    <row r="38" spans="13:16">
      <c r="M38" s="2">
        <v>0.29719701445989799</v>
      </c>
      <c r="N38">
        <v>1.5208308154836501</v>
      </c>
      <c r="O38">
        <v>1.43454306646623</v>
      </c>
      <c r="P38">
        <v>1.61153333300039</v>
      </c>
    </row>
    <row r="39" spans="13:16">
      <c r="M39" s="2">
        <v>0.97007572121933305</v>
      </c>
      <c r="N39">
        <v>1.7227265690157101</v>
      </c>
      <c r="O39">
        <v>1.64529832148903</v>
      </c>
      <c r="P39">
        <v>1.79795242637474</v>
      </c>
    </row>
  </sheetData>
  <mergeCells count="8">
    <mergeCell ref="B4:D4"/>
    <mergeCell ref="N4:P4"/>
    <mergeCell ref="U4:W4"/>
    <mergeCell ref="Y4:AA4"/>
    <mergeCell ref="T3:W3"/>
    <mergeCell ref="Y3:AB3"/>
    <mergeCell ref="M33:P33"/>
    <mergeCell ref="H4:J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A883249-F28C-C649-91AC-7A9623FF15B2}">
  <dimension ref="A1:O60"/>
  <sheetViews>
    <sheetView topLeftCell="A5" workbookViewId="0">
      <selection activeCell="C42" sqref="C42"/>
    </sheetView>
  </sheetViews>
  <sheetFormatPr defaultColWidth="11" defaultRowHeight="15.75"/>
  <cols>
    <col min="2" max="2" width="23.375" customWidth="1"/>
    <col min="4" max="4" width="18.625" bestFit="1" customWidth="1"/>
    <col min="5" max="5" width="23" customWidth="1"/>
    <col min="7" max="7" width="20.375" customWidth="1"/>
    <col min="8" max="8" width="16.375" customWidth="1"/>
  </cols>
  <sheetData>
    <row r="1" spans="1:15">
      <c r="B1" s="4" t="s">
        <v>352</v>
      </c>
      <c r="C1" s="6" t="s">
        <v>368</v>
      </c>
    </row>
    <row r="3" spans="1:15">
      <c r="A3" t="s">
        <v>369</v>
      </c>
      <c r="B3" t="s">
        <v>233</v>
      </c>
      <c r="D3" t="s">
        <v>370</v>
      </c>
      <c r="E3" t="s">
        <v>371</v>
      </c>
      <c r="G3" t="s">
        <v>372</v>
      </c>
      <c r="H3" t="s">
        <v>371</v>
      </c>
      <c r="J3" t="s">
        <v>373</v>
      </c>
      <c r="K3" t="s">
        <v>371</v>
      </c>
    </row>
    <row r="4" spans="1:15">
      <c r="D4" s="5">
        <v>1.00486712221677E-2</v>
      </c>
      <c r="E4" s="77">
        <v>8.7719298245613905E-2</v>
      </c>
      <c r="G4" s="5">
        <v>1.00129717699082E-2</v>
      </c>
      <c r="H4" s="77">
        <v>5.6784754183732501E-2</v>
      </c>
      <c r="J4" s="5">
        <v>9.9937638604089395E-3</v>
      </c>
      <c r="K4" s="5">
        <v>1.2015971352186401E-3</v>
      </c>
    </row>
    <row r="5" spans="1:15">
      <c r="D5" s="5">
        <v>2.9804005088934701E-2</v>
      </c>
      <c r="E5" s="77">
        <v>0.12982456140350801</v>
      </c>
      <c r="G5" s="5">
        <v>2.9695309994045599E-2</v>
      </c>
      <c r="H5" s="77">
        <v>7.4146011907275405E-2</v>
      </c>
      <c r="J5" s="5">
        <v>2.9893256114620102E-2</v>
      </c>
      <c r="K5" s="5">
        <v>1.9858705384192699E-3</v>
      </c>
    </row>
    <row r="6" spans="1:15">
      <c r="D6" s="5">
        <v>9.8477430230523605E-2</v>
      </c>
      <c r="E6" s="77">
        <v>0.122807017543859</v>
      </c>
      <c r="G6" s="5">
        <v>0.100171912170664</v>
      </c>
      <c r="H6" s="77">
        <v>7.6362791876029401E-2</v>
      </c>
      <c r="J6" s="5">
        <v>9.8763687838252998E-2</v>
      </c>
      <c r="K6" s="5">
        <v>2.0548665179519602E-3</v>
      </c>
    </row>
    <row r="7" spans="1:15">
      <c r="D7" s="5">
        <v>0.29804005088934699</v>
      </c>
      <c r="E7" s="77">
        <v>0.12982456140350801</v>
      </c>
      <c r="G7" s="5">
        <v>0.30046716086493902</v>
      </c>
      <c r="H7" s="77">
        <v>0.12082506439218001</v>
      </c>
      <c r="J7" s="5">
        <v>0.29561248631521603</v>
      </c>
      <c r="K7" s="5">
        <v>2.25805075463483E-3</v>
      </c>
      <c r="N7" s="4" t="s">
        <v>354</v>
      </c>
      <c r="O7" s="4">
        <v>15</v>
      </c>
    </row>
    <row r="8" spans="1:15">
      <c r="D8" s="5">
        <v>1</v>
      </c>
      <c r="E8" s="77">
        <v>0.23859649122807</v>
      </c>
      <c r="G8" s="5">
        <v>1.0080043335122699</v>
      </c>
      <c r="H8" s="77">
        <v>0.36702135146166698</v>
      </c>
      <c r="J8" s="5">
        <v>0.98722228524676103</v>
      </c>
      <c r="K8" s="5">
        <v>2.6770881222033501E-3</v>
      </c>
    </row>
    <row r="10" spans="1:15">
      <c r="A10" t="s">
        <v>374</v>
      </c>
      <c r="B10" t="s">
        <v>375</v>
      </c>
    </row>
    <row r="11" spans="1:15">
      <c r="A11" t="s">
        <v>376</v>
      </c>
      <c r="B11" t="s">
        <v>377</v>
      </c>
      <c r="C11" t="s">
        <v>378</v>
      </c>
      <c r="D11" t="s">
        <v>379</v>
      </c>
      <c r="E11" t="s">
        <v>36</v>
      </c>
    </row>
    <row r="34" spans="1:3">
      <c r="A34" t="s">
        <v>380</v>
      </c>
    </row>
    <row r="36" spans="1:3">
      <c r="A36">
        <v>5</v>
      </c>
      <c r="C36" t="s">
        <v>381</v>
      </c>
    </row>
    <row r="37" spans="1:3">
      <c r="A37">
        <v>63</v>
      </c>
      <c r="C37" t="s">
        <v>382</v>
      </c>
    </row>
    <row r="38" spans="1:3">
      <c r="A38">
        <v>33</v>
      </c>
      <c r="C38" t="s">
        <v>383</v>
      </c>
    </row>
    <row r="39" spans="1:3">
      <c r="A39">
        <v>79</v>
      </c>
      <c r="C39" t="s">
        <v>384</v>
      </c>
    </row>
    <row r="40" spans="1:3">
      <c r="A40">
        <v>61</v>
      </c>
      <c r="C40" t="s">
        <v>385</v>
      </c>
    </row>
    <row r="41" spans="1:3">
      <c r="A41">
        <v>87</v>
      </c>
      <c r="C41" t="s">
        <v>386</v>
      </c>
    </row>
    <row r="42" spans="1:3">
      <c r="A42">
        <v>86</v>
      </c>
      <c r="C42" t="s">
        <v>387</v>
      </c>
    </row>
    <row r="43" spans="1:3">
      <c r="A43">
        <v>64</v>
      </c>
      <c r="C43" t="s">
        <v>388</v>
      </c>
    </row>
    <row r="44" spans="1:3">
      <c r="A44">
        <v>31</v>
      </c>
      <c r="C44" t="s">
        <v>389</v>
      </c>
    </row>
    <row r="45" spans="1:3">
      <c r="A45">
        <v>84</v>
      </c>
      <c r="C45" t="s">
        <v>216</v>
      </c>
    </row>
    <row r="48" spans="1:3">
      <c r="A48" t="s">
        <v>390</v>
      </c>
      <c r="C48" t="s">
        <v>391</v>
      </c>
    </row>
    <row r="49" spans="1:3">
      <c r="A49" t="s">
        <v>392</v>
      </c>
      <c r="C49" s="8" t="s">
        <v>393</v>
      </c>
    </row>
    <row r="50" spans="1:3">
      <c r="A50" t="s">
        <v>394</v>
      </c>
      <c r="C50" s="8" t="s">
        <v>395</v>
      </c>
    </row>
    <row r="51" spans="1:3">
      <c r="A51" t="s">
        <v>396</v>
      </c>
      <c r="C51" s="8" t="s">
        <v>397</v>
      </c>
    </row>
    <row r="54" spans="1:3">
      <c r="A54" t="s">
        <v>398</v>
      </c>
    </row>
    <row r="55" spans="1:3">
      <c r="A55" t="s">
        <v>399</v>
      </c>
    </row>
    <row r="57" spans="1:3">
      <c r="A57" t="s">
        <v>217</v>
      </c>
    </row>
    <row r="58" spans="1:3">
      <c r="A58" t="s">
        <v>392</v>
      </c>
    </row>
    <row r="59" spans="1:3">
      <c r="A59" t="s">
        <v>400</v>
      </c>
    </row>
    <row r="60" spans="1:3">
      <c r="A60" t="s">
        <v>401</v>
      </c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1BDB345-2AE3-FF45-AC35-0D573AE20EA4}">
  <dimension ref="B1:D14"/>
  <sheetViews>
    <sheetView workbookViewId="0">
      <selection activeCell="N27" sqref="N27"/>
    </sheetView>
  </sheetViews>
  <sheetFormatPr defaultColWidth="11" defaultRowHeight="15.75"/>
  <cols>
    <col min="3" max="3" width="18.625" bestFit="1" customWidth="1"/>
    <col min="4" max="4" width="16.875" bestFit="1" customWidth="1"/>
  </cols>
  <sheetData>
    <row r="1" spans="2:4">
      <c r="B1" t="s">
        <v>402</v>
      </c>
      <c r="C1" s="12" t="s">
        <v>403</v>
      </c>
    </row>
    <row r="2" spans="2:4">
      <c r="C2" t="s">
        <v>404</v>
      </c>
    </row>
    <row r="4" spans="2:4">
      <c r="C4" t="s">
        <v>405</v>
      </c>
      <c r="D4" t="s">
        <v>371</v>
      </c>
    </row>
    <row r="5" spans="2:4">
      <c r="C5" s="2">
        <v>0.54058548555552099</v>
      </c>
      <c r="D5" s="2">
        <v>0.35437914436861501</v>
      </c>
    </row>
    <row r="6" spans="2:4">
      <c r="C6" s="2">
        <v>1.0548339231452999</v>
      </c>
      <c r="D6" s="2">
        <v>0.76950583961500896</v>
      </c>
    </row>
    <row r="7" spans="2:4">
      <c r="C7" s="2">
        <v>2.0079971067103299</v>
      </c>
      <c r="D7" s="2">
        <v>1.60314950258773</v>
      </c>
    </row>
    <row r="8" spans="2:4">
      <c r="C8" s="2">
        <v>4.0344355550147499</v>
      </c>
      <c r="D8" s="2">
        <v>3.4743978414413399</v>
      </c>
    </row>
    <row r="9" spans="2:4">
      <c r="C9" s="2">
        <v>5.9921921739218602</v>
      </c>
      <c r="D9" s="2">
        <v>41.017109044957202</v>
      </c>
    </row>
    <row r="10" spans="2:4">
      <c r="C10" s="2">
        <v>8.0674650253331794</v>
      </c>
      <c r="D10" s="2">
        <v>90.722013144457506</v>
      </c>
    </row>
    <row r="11" spans="2:4">
      <c r="C11" s="2">
        <v>9.9725475483088104</v>
      </c>
      <c r="D11" s="2">
        <v>246.17641719857301</v>
      </c>
    </row>
    <row r="12" spans="2:4">
      <c r="C12" s="2">
        <v>12.0735625656989</v>
      </c>
      <c r="D12" s="2">
        <v>907.21307079222697</v>
      </c>
    </row>
    <row r="13" spans="2:4">
      <c r="C13" s="2">
        <v>14.0764220552496</v>
      </c>
      <c r="D13" s="2">
        <v>2670.94893559416</v>
      </c>
    </row>
    <row r="14" spans="2:4">
      <c r="C14" s="2">
        <v>15.9803148142514</v>
      </c>
      <c r="D14" s="2">
        <v>4624.6413858640099</v>
      </c>
    </row>
  </sheetData>
  <hyperlinks>
    <hyperlink ref="C1" r:id="rId1" xr:uid="{FA2CC5C0-186B-4550-A081-85D084C2D293}"/>
  </hyperlinks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D216F7-5C7E-4097-862D-28D5F4400A96}">
  <dimension ref="A1:J46"/>
  <sheetViews>
    <sheetView topLeftCell="A3" workbookViewId="0">
      <selection activeCell="K18" sqref="K18"/>
    </sheetView>
  </sheetViews>
  <sheetFormatPr defaultColWidth="8.875" defaultRowHeight="15.75"/>
  <cols>
    <col min="3" max="3" width="13.875" customWidth="1"/>
    <col min="4" max="4" width="13.5" customWidth="1"/>
    <col min="7" max="7" width="18" customWidth="1"/>
  </cols>
  <sheetData>
    <row r="1" spans="1:8">
      <c r="A1" s="8"/>
      <c r="B1" s="8"/>
      <c r="C1" s="8"/>
      <c r="D1" s="9" t="s">
        <v>352</v>
      </c>
      <c r="E1" s="10" t="s">
        <v>406</v>
      </c>
      <c r="F1" s="11"/>
      <c r="G1" s="11"/>
      <c r="H1" s="11"/>
    </row>
    <row r="2" spans="1:8">
      <c r="A2" s="8"/>
      <c r="B2" s="8" t="s">
        <v>407</v>
      </c>
      <c r="C2" s="8" t="s">
        <v>233</v>
      </c>
      <c r="D2" s="8" t="s">
        <v>408</v>
      </c>
      <c r="E2" s="8" t="s">
        <v>409</v>
      </c>
      <c r="F2" s="8"/>
      <c r="G2" s="8"/>
      <c r="H2" s="8"/>
    </row>
    <row r="4" spans="1:8">
      <c r="A4" s="8" t="s">
        <v>410</v>
      </c>
    </row>
    <row r="24" spans="7:9">
      <c r="G24" t="s">
        <v>411</v>
      </c>
      <c r="H24">
        <v>1.49</v>
      </c>
      <c r="I24" t="s">
        <v>412</v>
      </c>
    </row>
    <row r="25" spans="7:9">
      <c r="G25" t="s">
        <v>413</v>
      </c>
      <c r="H25">
        <v>16</v>
      </c>
    </row>
    <row r="26" spans="7:9">
      <c r="G26" t="s">
        <v>414</v>
      </c>
      <c r="H26">
        <f>H24*H25</f>
        <v>23.84</v>
      </c>
      <c r="I26" t="s">
        <v>415</v>
      </c>
    </row>
    <row r="27" spans="7:9">
      <c r="H27">
        <f>H26/1000</f>
        <v>2.384E-2</v>
      </c>
      <c r="I27" t="s">
        <v>416</v>
      </c>
    </row>
    <row r="44" spans="10:10">
      <c r="J44" t="s">
        <v>417</v>
      </c>
    </row>
    <row r="45" spans="10:10">
      <c r="J45" t="s">
        <v>418</v>
      </c>
    </row>
    <row r="46" spans="10:10">
      <c r="J46" t="s">
        <v>419</v>
      </c>
    </row>
  </sheetData>
  <hyperlinks>
    <hyperlink ref="E1" r:id="rId1" xr:uid="{6ED2CCA1-0A65-470F-8C93-1A1A9ACBE5C4}"/>
  </hyperlinks>
  <pageMargins left="0.7" right="0.7" top="0.75" bottom="0.75" header="0.3" footer="0.3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22</vt:i4>
      </vt:variant>
    </vt:vector>
  </HeadingPairs>
  <TitlesOfParts>
    <vt:vector size="22" baseType="lpstr">
      <vt:lpstr>Md_analysis</vt:lpstr>
      <vt:lpstr>more-info</vt:lpstr>
      <vt:lpstr>Sheet1</vt:lpstr>
      <vt:lpstr>DATA</vt:lpstr>
      <vt:lpstr>simulations</vt:lpstr>
      <vt:lpstr>REF01</vt:lpstr>
      <vt:lpstr>REF02</vt:lpstr>
      <vt:lpstr>REF03</vt:lpstr>
      <vt:lpstr>REF04</vt:lpstr>
      <vt:lpstr>REF05</vt:lpstr>
      <vt:lpstr>REF06</vt:lpstr>
      <vt:lpstr>REF07</vt:lpstr>
      <vt:lpstr>REF08</vt:lpstr>
      <vt:lpstr>REF09</vt:lpstr>
      <vt:lpstr>REF10</vt:lpstr>
      <vt:lpstr>REF_check_ possibility</vt:lpstr>
      <vt:lpstr>moleculesCNT</vt:lpstr>
      <vt:lpstr>amberToLJ</vt:lpstr>
      <vt:lpstr>Teslim_MD</vt:lpstr>
      <vt:lpstr>HK_MD_ref10</vt:lpstr>
      <vt:lpstr>HK_MD_ref_7</vt:lpstr>
      <vt:lpstr>example_watar_uptake(mattew)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cp:keywords/>
  <dc:description/>
  <cp:lastModifiedBy>Hishara K Gallage Dona</cp:lastModifiedBy>
  <cp:revision/>
  <dcterms:created xsi:type="dcterms:W3CDTF">2022-08-17T03:47:56Z</dcterms:created>
  <dcterms:modified xsi:type="dcterms:W3CDTF">2022-12-22T15:11:38Z</dcterms:modified>
  <cp:category/>
  <cp:contentStatus/>
</cp:coreProperties>
</file>